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320" windowHeight="15720" tabRatio="80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cgibbons</author>
  </authors>
  <commentList>
    <comment ref="I96" authorId="0">
      <text>
        <r>
          <rPr>
            <b/>
            <sz val="8"/>
            <rFont val="Tahoma"/>
            <family val="0"/>
          </rPr>
          <t>cgibbons:</t>
        </r>
        <r>
          <rPr>
            <sz val="8"/>
            <rFont val="Tahoma"/>
            <family val="0"/>
          </rPr>
          <t xml:space="preserve">
FILLED IN WITH SAME FORMULA PROVIDED BY OWEN</t>
        </r>
      </text>
    </comment>
    <comment ref="I115" authorId="0">
      <text>
        <r>
          <rPr>
            <b/>
            <sz val="8"/>
            <rFont val="Tahoma"/>
            <family val="0"/>
          </rPr>
          <t>cgibbons:</t>
        </r>
        <r>
          <rPr>
            <sz val="8"/>
            <rFont val="Tahoma"/>
            <family val="0"/>
          </rPr>
          <t xml:space="preserve">
FILLED IN WITH SAME FORMULA PROVIDED BY OWEN</t>
        </r>
      </text>
    </comment>
    <comment ref="N183" authorId="0">
      <text>
        <r>
          <rPr>
            <b/>
            <sz val="8"/>
            <rFont val="Tahoma"/>
            <family val="0"/>
          </rPr>
          <t>cgibbons:</t>
        </r>
        <r>
          <rPr>
            <sz val="8"/>
            <rFont val="Tahoma"/>
            <family val="0"/>
          </rPr>
          <t xml:space="preserve">
average replaces value in column P</t>
        </r>
      </text>
    </comment>
    <comment ref="N195" authorId="0">
      <text>
        <r>
          <rPr>
            <b/>
            <sz val="8"/>
            <rFont val="Tahoma"/>
            <family val="0"/>
          </rPr>
          <t>cgibbons:</t>
        </r>
        <r>
          <rPr>
            <sz val="8"/>
            <rFont val="Tahoma"/>
            <family val="0"/>
          </rPr>
          <t xml:space="preserve">
average replaces value in column P</t>
        </r>
      </text>
    </comment>
  </commentList>
</comments>
</file>

<file path=xl/sharedStrings.xml><?xml version="1.0" encoding="utf-8"?>
<sst xmlns="http://schemas.openxmlformats.org/spreadsheetml/2006/main" count="252" uniqueCount="250">
  <si>
    <t>Site #</t>
  </si>
  <si>
    <t>Lab#</t>
  </si>
  <si>
    <t xml:space="preserve">Sample </t>
  </si>
  <si>
    <t>Weight</t>
  </si>
  <si>
    <t>Distance (mm)</t>
  </si>
  <si>
    <t>±</t>
  </si>
  <si>
    <t>Year</t>
  </si>
  <si>
    <t>%C</t>
  </si>
  <si>
    <t>%N</t>
  </si>
  <si>
    <t>C:N</t>
  </si>
  <si>
    <t>d13C (‰)</t>
  </si>
  <si>
    <t>d15N (‰)</t>
  </si>
  <si>
    <t>JED-1A- 1</t>
  </si>
  <si>
    <t>JED-1A- 2</t>
  </si>
  <si>
    <t>JED-1A- 3</t>
  </si>
  <si>
    <t>JED-1A- 4</t>
  </si>
  <si>
    <t>JED-1A- 5</t>
  </si>
  <si>
    <t>JED-1B-1</t>
  </si>
  <si>
    <t>JED-1B-2</t>
  </si>
  <si>
    <t>JED-1C-1</t>
  </si>
  <si>
    <t>JED-1C-2</t>
  </si>
  <si>
    <t>JED-1C-3</t>
  </si>
  <si>
    <t>JED-1C-4</t>
  </si>
  <si>
    <t>JED-1C-5</t>
  </si>
  <si>
    <t>JED-1D-1</t>
  </si>
  <si>
    <t>JED-1D-2</t>
  </si>
  <si>
    <t>JED-1D-3</t>
  </si>
  <si>
    <t>JED-1D-4</t>
  </si>
  <si>
    <t>JED-1D-5</t>
  </si>
  <si>
    <t>JED-1D-6</t>
  </si>
  <si>
    <t>JED-1D-7</t>
  </si>
  <si>
    <t>JED-1D-8</t>
  </si>
  <si>
    <t>JED-1D-9</t>
  </si>
  <si>
    <t>JED-1E-1</t>
  </si>
  <si>
    <t>JED-1E-2</t>
  </si>
  <si>
    <t>JED-1E-3</t>
  </si>
  <si>
    <t>JED-1E-4</t>
  </si>
  <si>
    <t>JED-1E-5</t>
  </si>
  <si>
    <t>JED-4-1</t>
  </si>
  <si>
    <t>JED-4-2</t>
  </si>
  <si>
    <t>JED-4-3</t>
  </si>
  <si>
    <t>JED-4-4</t>
  </si>
  <si>
    <t>JED-4-5</t>
  </si>
  <si>
    <t>JED-4-6</t>
  </si>
  <si>
    <t>JED-5A-1</t>
  </si>
  <si>
    <t>JED-5A-2</t>
  </si>
  <si>
    <t>JED-5A-3</t>
  </si>
  <si>
    <t>JED-5A-4</t>
  </si>
  <si>
    <t>JED-5A-5</t>
  </si>
  <si>
    <t>JED-5A-6</t>
  </si>
  <si>
    <t>JED-5A-7</t>
  </si>
  <si>
    <t>JED-5A-8</t>
  </si>
  <si>
    <t>JED-5B-1</t>
  </si>
  <si>
    <t>JED-5B-2</t>
  </si>
  <si>
    <t>JED-5B-3</t>
  </si>
  <si>
    <t>JED-5B-4</t>
  </si>
  <si>
    <t>JED-5B-5</t>
  </si>
  <si>
    <t>JED-5B-6</t>
  </si>
  <si>
    <t>JED-5B-7</t>
  </si>
  <si>
    <t>JED-5B-8</t>
  </si>
  <si>
    <t>JED-5B-9</t>
  </si>
  <si>
    <t>JED-5B-10</t>
  </si>
  <si>
    <t>JED-5C-1</t>
  </si>
  <si>
    <t>JED-5C-2</t>
  </si>
  <si>
    <t>JED-5C-3</t>
  </si>
  <si>
    <t>JED-5C-4</t>
  </si>
  <si>
    <t>JED-5C-5</t>
  </si>
  <si>
    <t>JED-5C-6</t>
  </si>
  <si>
    <t>JED-5C-7</t>
  </si>
  <si>
    <t>JED-5C-8</t>
  </si>
  <si>
    <t>JED-5C-9</t>
  </si>
  <si>
    <t>JED-5D-1</t>
  </si>
  <si>
    <t>JED-5D-2</t>
  </si>
  <si>
    <t>JED-5D-3</t>
  </si>
  <si>
    <t>JED-5D-4</t>
  </si>
  <si>
    <t>JED-5D-5</t>
  </si>
  <si>
    <t>JED-5D-6</t>
  </si>
  <si>
    <t>JED-5D-7</t>
  </si>
  <si>
    <t>JED-5D-8</t>
  </si>
  <si>
    <t>JED-5D-9</t>
  </si>
  <si>
    <t>JED-5D-10</t>
  </si>
  <si>
    <t>JED-8bA-1</t>
  </si>
  <si>
    <t>JED-8bA-2</t>
  </si>
  <si>
    <t>JED-8bA-3</t>
  </si>
  <si>
    <t>JED-8bA-4</t>
  </si>
  <si>
    <t>JED-8bA-5</t>
  </si>
  <si>
    <t>JED-8bA-6</t>
  </si>
  <si>
    <t>JED-8bA-7</t>
  </si>
  <si>
    <t>JED-8bB-1</t>
  </si>
  <si>
    <t>JED-8bB-2</t>
  </si>
  <si>
    <t>JED-8bB-3</t>
  </si>
  <si>
    <t>JED-8bB-4</t>
  </si>
  <si>
    <t>JED-8bB-5</t>
  </si>
  <si>
    <t>JED-8bB-6</t>
  </si>
  <si>
    <t>JED-8bB-7</t>
  </si>
  <si>
    <t>JED-8bB-8</t>
  </si>
  <si>
    <t>JED-8bB-9</t>
  </si>
  <si>
    <t>JED-8bC-1</t>
  </si>
  <si>
    <t>JED-8bC-2</t>
  </si>
  <si>
    <t>JED-8bC-3</t>
  </si>
  <si>
    <t>JED-8bC-4</t>
  </si>
  <si>
    <t>JED-8bC-5</t>
  </si>
  <si>
    <t>JED-8bC-6</t>
  </si>
  <si>
    <t>JED-8bC-7</t>
  </si>
  <si>
    <t>JED-8bC-8</t>
  </si>
  <si>
    <t>JED-8bC-9</t>
  </si>
  <si>
    <t>JED-15OG-1</t>
  </si>
  <si>
    <t>JED-15OG-2</t>
  </si>
  <si>
    <t>JED-15OG-3</t>
  </si>
  <si>
    <t>JED-15OG-4</t>
  </si>
  <si>
    <t>JED-15OG-5</t>
  </si>
  <si>
    <t>JED-15OG-6</t>
  </si>
  <si>
    <t>JED-15OG-7</t>
  </si>
  <si>
    <t>JED-15OG-8</t>
  </si>
  <si>
    <t>JED-15OG-9</t>
  </si>
  <si>
    <t>JED-46-1</t>
  </si>
  <si>
    <t>JED-46-2</t>
  </si>
  <si>
    <t>JED-46-3</t>
  </si>
  <si>
    <t>JED-46-4</t>
  </si>
  <si>
    <t>JED-46-5</t>
  </si>
  <si>
    <t>JED-46-6</t>
  </si>
  <si>
    <t>JED-46-7</t>
  </si>
  <si>
    <t>JED-47OG-1</t>
  </si>
  <si>
    <t>JED-47OG-2</t>
  </si>
  <si>
    <t>JED-47OG-3</t>
  </si>
  <si>
    <t>JED-47OG-4</t>
  </si>
  <si>
    <t>JED-47OG-5</t>
  </si>
  <si>
    <t>JED-47OG-6</t>
  </si>
  <si>
    <t>JED-47OG-7</t>
  </si>
  <si>
    <t>JED-47OG-8</t>
  </si>
  <si>
    <t>JED-47OG-9</t>
  </si>
  <si>
    <t>JED-47OG-10</t>
  </si>
  <si>
    <t>JED-50-1</t>
  </si>
  <si>
    <t>JED-50-2</t>
  </si>
  <si>
    <t>JED-50-3</t>
  </si>
  <si>
    <t>JED-50-4</t>
  </si>
  <si>
    <t>JED-50-5</t>
  </si>
  <si>
    <t>JED-50-6</t>
  </si>
  <si>
    <t>JED-50-7</t>
  </si>
  <si>
    <t>JED-50-8</t>
  </si>
  <si>
    <t>JED-57-1</t>
  </si>
  <si>
    <t>JED-57-2</t>
  </si>
  <si>
    <t>JED-57-3</t>
  </si>
  <si>
    <t>JED-57-4</t>
  </si>
  <si>
    <t>JED-62-1</t>
  </si>
  <si>
    <t>JED-62-2</t>
  </si>
  <si>
    <t>JED-62-3</t>
  </si>
  <si>
    <t>JED-62-4</t>
  </si>
  <si>
    <t>JED-62-5</t>
  </si>
  <si>
    <t>JED-63A-1</t>
  </si>
  <si>
    <t>JED-63A-2</t>
  </si>
  <si>
    <t>JED-63A-3</t>
  </si>
  <si>
    <t>JED-63A-4</t>
  </si>
  <si>
    <t>JED-63B-2</t>
  </si>
  <si>
    <t>JED-63B-3</t>
  </si>
  <si>
    <t>JED-63B-4</t>
  </si>
  <si>
    <t>JED-63B-5</t>
  </si>
  <si>
    <t>JED-63B-6</t>
  </si>
  <si>
    <t>JED-63B-7</t>
  </si>
  <si>
    <t>JED-63B-8</t>
  </si>
  <si>
    <t>JED-75-1</t>
  </si>
  <si>
    <t>JED-75-2</t>
  </si>
  <si>
    <t>JED-75-3</t>
  </si>
  <si>
    <t>JED-75-4</t>
  </si>
  <si>
    <t>JED-75-5</t>
  </si>
  <si>
    <t>JED-75-6</t>
  </si>
  <si>
    <t>JED-75-7</t>
  </si>
  <si>
    <t>JED-75-8</t>
  </si>
  <si>
    <t>JED-75-9</t>
  </si>
  <si>
    <t>JED-85-1</t>
  </si>
  <si>
    <t>JED-85-2</t>
  </si>
  <si>
    <t>JED-85-3</t>
  </si>
  <si>
    <t>JED-85-4</t>
  </si>
  <si>
    <t>JED-85-5</t>
  </si>
  <si>
    <t>JED-88-1</t>
  </si>
  <si>
    <t>JED-88-2</t>
  </si>
  <si>
    <t>JED-88-3</t>
  </si>
  <si>
    <t>JED-95-1</t>
  </si>
  <si>
    <t>JED-95-2</t>
  </si>
  <si>
    <t>JED-95-3</t>
  </si>
  <si>
    <t>JED-95-4</t>
  </si>
  <si>
    <t>JED-95-5</t>
  </si>
  <si>
    <t>JED-60OG-7</t>
  </si>
  <si>
    <t>JED-60OG-6</t>
  </si>
  <si>
    <t>JED-60OG-5</t>
  </si>
  <si>
    <t>JED-60OG-4</t>
  </si>
  <si>
    <t>JED-60OG-3</t>
  </si>
  <si>
    <t>JED-60OG-2</t>
  </si>
  <si>
    <t>JED-60OG-1</t>
  </si>
  <si>
    <t>63A</t>
  </si>
  <si>
    <t>63B</t>
  </si>
  <si>
    <t>Comments</t>
  </si>
  <si>
    <t>46-HiRes</t>
  </si>
  <si>
    <t>JED46-HR-1/2</t>
  </si>
  <si>
    <t>JED46-HR-3</t>
  </si>
  <si>
    <t>JED46-HR-4</t>
  </si>
  <si>
    <t>50-HiRes</t>
  </si>
  <si>
    <t>JED50-HR-1</t>
  </si>
  <si>
    <t>*** first go at high res sampling, Oct 2007.</t>
  </si>
  <si>
    <t>JED50-HR-2</t>
  </si>
  <si>
    <t>Samples not dried promptly,</t>
  </si>
  <si>
    <t>JED50-HR-3</t>
  </si>
  <si>
    <t>Possibly fractionated while sitting around.</t>
  </si>
  <si>
    <t>63B-HiRes</t>
  </si>
  <si>
    <t>JED63B-HR-1</t>
  </si>
  <si>
    <t>JED63B-HR-2</t>
  </si>
  <si>
    <t>JED63B-HR-3</t>
  </si>
  <si>
    <t>75-HiRes</t>
  </si>
  <si>
    <t>JED75-HR-1/2</t>
  </si>
  <si>
    <t>JED75-HR-3/4</t>
  </si>
  <si>
    <t>JED75-HR-5</t>
  </si>
  <si>
    <t>JED75-HR-6</t>
  </si>
  <si>
    <t>JED75-HR-7</t>
  </si>
  <si>
    <t>JED75-HR-8</t>
  </si>
  <si>
    <t>JED75-HR-9</t>
  </si>
  <si>
    <t>JED75-HR-10</t>
  </si>
  <si>
    <t>JED75-HR-11</t>
  </si>
  <si>
    <t>bad d13C value?</t>
  </si>
  <si>
    <t>JED75-HR-12</t>
  </si>
  <si>
    <t>JED75-HR-13</t>
  </si>
  <si>
    <t>JED75-HR-14</t>
  </si>
  <si>
    <t>JED75-HR-15</t>
  </si>
  <si>
    <t>JED75-HR-16</t>
  </si>
  <si>
    <t>JED75-HR-17</t>
  </si>
  <si>
    <t>JED75-HR-18</t>
  </si>
  <si>
    <t>JED75-HR-19</t>
  </si>
  <si>
    <t>JED75-HR-20</t>
  </si>
  <si>
    <t>JED75-HR-21</t>
  </si>
  <si>
    <t>JED75-HR-22</t>
  </si>
  <si>
    <t>JED75-HR-23</t>
  </si>
  <si>
    <t>JED75-HR-24</t>
  </si>
  <si>
    <t>JED75-HR-25</t>
  </si>
  <si>
    <t>JED75-HR-26</t>
  </si>
  <si>
    <t>JED75-HR-27</t>
  </si>
  <si>
    <t>JED75-HR-28</t>
  </si>
  <si>
    <t>JED75-HR-29</t>
  </si>
  <si>
    <t>JED75-HR-30</t>
  </si>
  <si>
    <t>JED75-HR-31</t>
  </si>
  <si>
    <t>JED75-HR-32</t>
  </si>
  <si>
    <t>JED75-HR-33</t>
  </si>
  <si>
    <t>JED75-HR-34</t>
  </si>
  <si>
    <t>JED75-HR-35</t>
  </si>
  <si>
    <t>JED75-HR-36</t>
  </si>
  <si>
    <t>JED75-HR-37</t>
  </si>
  <si>
    <t>95-HiRes</t>
  </si>
  <si>
    <t>JED95-HR-1</t>
  </si>
  <si>
    <t>JED95-HR-2</t>
  </si>
  <si>
    <t>JED95-HR-3</t>
  </si>
  <si>
    <t>Site-Fill</t>
  </si>
  <si>
    <t>Multiple-Site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</si>
</sst>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yyyy/mm/dd\ hh:mm"/>
    <numFmt numFmtId="176" formatCode="mmm\-yyyy"/>
    <numFmt numFmtId="177" formatCode="yyyy/mm/dd"/>
    <numFmt numFmtId="178" formatCode="[$-409]mmmm\ d\,\ 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00"/>
  </numFmts>
  <fonts count="43">
    <font>
      <sz val="10"/>
      <name val="Arial"/>
      <family val="0"/>
    </font>
    <font>
      <sz val="10"/>
      <color indexed="23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9.6"/>
      <color indexed="36"/>
      <name val="Times New Roman"/>
      <family val="0"/>
    </font>
    <font>
      <u val="single"/>
      <sz val="9.6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72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" fontId="1" fillId="33" borderId="0" xfId="0" applyNumberFormat="1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Border="1" applyAlignment="1">
      <alignment horizontal="left"/>
    </xf>
    <xf numFmtId="172" fontId="1" fillId="34" borderId="0" xfId="0" applyNumberFormat="1" applyFont="1" applyFill="1" applyAlignment="1">
      <alignment horizontal="left"/>
    </xf>
    <xf numFmtId="172" fontId="1" fillId="34" borderId="0" xfId="0" applyNumberFormat="1" applyFont="1" applyFill="1" applyBorder="1" applyAlignment="1">
      <alignment horizontal="left"/>
    </xf>
    <xf numFmtId="173" fontId="1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1" fillId="34" borderId="0" xfId="0" applyNumberFormat="1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172" fontId="3" fillId="34" borderId="0" xfId="0" applyNumberFormat="1" applyFont="1" applyFill="1" applyAlignment="1">
      <alignment horizontal="left"/>
    </xf>
    <xf numFmtId="172" fontId="3" fillId="34" borderId="0" xfId="0" applyNumberFormat="1" applyFont="1" applyFill="1" applyBorder="1" applyAlignment="1">
      <alignment horizontal="left"/>
    </xf>
    <xf numFmtId="173" fontId="3" fillId="34" borderId="0" xfId="0" applyNumberFormat="1" applyFont="1" applyFill="1" applyBorder="1" applyAlignment="1">
      <alignment horizontal="left"/>
    </xf>
    <xf numFmtId="2" fontId="3" fillId="34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left"/>
    </xf>
    <xf numFmtId="1" fontId="0" fillId="34" borderId="0" xfId="0" applyNumberFormat="1" applyFont="1" applyFill="1" applyBorder="1" applyAlignment="1">
      <alignment horizontal="left"/>
    </xf>
    <xf numFmtId="172" fontId="0" fillId="34" borderId="0" xfId="0" applyNumberFormat="1" applyFont="1" applyFill="1" applyAlignment="1">
      <alignment horizontal="left"/>
    </xf>
    <xf numFmtId="172" fontId="0" fillId="34" borderId="0" xfId="0" applyNumberFormat="1" applyFont="1" applyFill="1" applyBorder="1" applyAlignment="1">
      <alignment horizontal="left"/>
    </xf>
    <xf numFmtId="173" fontId="0" fillId="34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left"/>
    </xf>
    <xf numFmtId="2" fontId="0" fillId="34" borderId="0" xfId="0" applyNumberFormat="1" applyFont="1" applyFill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34" borderId="0" xfId="0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left"/>
    </xf>
    <xf numFmtId="2" fontId="0" fillId="34" borderId="0" xfId="0" applyNumberForma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3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2" width="10.00390625" style="1" bestFit="1" customWidth="1"/>
    <col min="3" max="3" width="11.28125" style="1" bestFit="1" customWidth="1"/>
    <col min="4" max="4" width="10.7109375" style="1" bestFit="1" customWidth="1"/>
    <col min="5" max="5" width="12.421875" style="1" bestFit="1" customWidth="1"/>
    <col min="6" max="6" width="9.140625" style="1" hidden="1" customWidth="1"/>
    <col min="7" max="7" width="12.57421875" style="6" customWidth="1"/>
    <col min="8" max="8" width="6.7109375" style="6" bestFit="1" customWidth="1"/>
    <col min="9" max="9" width="9.8515625" style="6" customWidth="1"/>
    <col min="10" max="10" width="4.57421875" style="6" customWidth="1"/>
    <col min="11" max="14" width="9.140625" style="1" customWidth="1"/>
    <col min="15" max="15" width="9.00390625" style="1" bestFit="1" customWidth="1"/>
    <col min="16" max="18" width="9.00390625" style="1" customWidth="1"/>
    <col min="19" max="16384" width="9.140625" style="1" customWidth="1"/>
  </cols>
  <sheetData>
    <row r="1" spans="1:18" ht="12.75">
      <c r="A1" s="1" t="s">
        <v>0</v>
      </c>
      <c r="B1" s="1" t="s">
        <v>248</v>
      </c>
      <c r="C1" s="1" t="s">
        <v>249</v>
      </c>
      <c r="D1" s="2" t="s">
        <v>1</v>
      </c>
      <c r="E1" s="3" t="s">
        <v>2</v>
      </c>
      <c r="F1" s="4" t="s">
        <v>3</v>
      </c>
      <c r="G1" s="5" t="s">
        <v>4</v>
      </c>
      <c r="H1" s="5" t="s">
        <v>5</v>
      </c>
      <c r="I1" s="5" t="s">
        <v>6</v>
      </c>
      <c r="J1" s="5" t="s">
        <v>5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191</v>
      </c>
      <c r="Q1" s="6"/>
      <c r="R1" s="6"/>
    </row>
    <row r="2" spans="1:19" s="7" customFormat="1" ht="12.75">
      <c r="A2" s="7">
        <v>1</v>
      </c>
      <c r="B2" s="7">
        <v>1</v>
      </c>
      <c r="C2" s="7">
        <v>1</v>
      </c>
      <c r="D2" s="8">
        <v>163001</v>
      </c>
      <c r="E2" s="8" t="s">
        <v>12</v>
      </c>
      <c r="F2" s="9">
        <v>0.448</v>
      </c>
      <c r="G2" s="10">
        <f>0.5-0.24</f>
        <v>0.26</v>
      </c>
      <c r="H2" s="10">
        <v>0.24</v>
      </c>
      <c r="I2" s="11">
        <f aca="true" t="shared" si="0" ref="I2:I65">2007-(G2/0.05)</f>
        <v>2001.8</v>
      </c>
      <c r="J2" s="10"/>
      <c r="K2" s="12">
        <v>43.28489776785714</v>
      </c>
      <c r="L2" s="12">
        <v>15.559024999999998</v>
      </c>
      <c r="M2" s="12">
        <f aca="true" t="shared" si="1" ref="M2:M65">K2/L2</f>
        <v>2.7819800898743425</v>
      </c>
      <c r="N2" s="12">
        <v>-17.634813223500323</v>
      </c>
      <c r="O2" s="12">
        <v>4.359357854272</v>
      </c>
      <c r="P2" s="12"/>
      <c r="Q2" s="12"/>
      <c r="R2" s="12"/>
      <c r="S2" s="12"/>
    </row>
    <row r="3" spans="2:18" s="7" customFormat="1" ht="12.75">
      <c r="B3" s="7">
        <f>IF(A3&gt;B2,A3,B2)</f>
        <v>1</v>
      </c>
      <c r="C3" s="7">
        <f aca="true" t="shared" si="2" ref="C3:C27">IF(A3=B3,C2+1,C2)</f>
        <v>1</v>
      </c>
      <c r="D3" s="8">
        <v>163002</v>
      </c>
      <c r="E3" s="8" t="s">
        <v>13</v>
      </c>
      <c r="F3" s="9">
        <v>0.563</v>
      </c>
      <c r="G3" s="10">
        <f>G2+0.5</f>
        <v>0.76</v>
      </c>
      <c r="H3" s="10">
        <v>0.24</v>
      </c>
      <c r="I3" s="11">
        <f t="shared" si="0"/>
        <v>1991.8</v>
      </c>
      <c r="J3" s="10"/>
      <c r="K3" s="12">
        <v>44.6862</v>
      </c>
      <c r="L3" s="12">
        <v>15.6111103374778</v>
      </c>
      <c r="M3" s="12">
        <f t="shared" si="1"/>
        <v>2.862461351818214</v>
      </c>
      <c r="N3" s="12">
        <v>-17.901229584827682</v>
      </c>
      <c r="O3" s="12">
        <v>4.24771015424832</v>
      </c>
      <c r="P3" s="12"/>
      <c r="Q3" s="12"/>
      <c r="R3" s="12"/>
    </row>
    <row r="4" spans="2:18" s="7" customFormat="1" ht="12.75">
      <c r="B4" s="7">
        <f aca="true" t="shared" si="3" ref="B4:B67">IF(A4&gt;B3,A4,B3)</f>
        <v>1</v>
      </c>
      <c r="C4" s="7">
        <f t="shared" si="2"/>
        <v>1</v>
      </c>
      <c r="D4" s="8">
        <v>163003</v>
      </c>
      <c r="E4" s="8" t="s">
        <v>14</v>
      </c>
      <c r="F4" s="9">
        <v>0.47</v>
      </c>
      <c r="G4" s="10">
        <f>G3+0.5</f>
        <v>1.26</v>
      </c>
      <c r="H4" s="10">
        <v>0.24</v>
      </c>
      <c r="I4" s="11">
        <f t="shared" si="0"/>
        <v>1981.8</v>
      </c>
      <c r="J4" s="10"/>
      <c r="K4" s="12">
        <v>43.30272574468085</v>
      </c>
      <c r="L4" s="12">
        <v>15.710801404255319</v>
      </c>
      <c r="M4" s="12">
        <f t="shared" si="1"/>
        <v>2.756239139586614</v>
      </c>
      <c r="N4" s="12">
        <v>-16.37313429831748</v>
      </c>
      <c r="O4" s="12">
        <v>3.63604351944268</v>
      </c>
      <c r="P4" s="12"/>
      <c r="Q4" s="12"/>
      <c r="R4" s="12"/>
    </row>
    <row r="5" spans="2:18" s="7" customFormat="1" ht="12.75">
      <c r="B5" s="7">
        <f t="shared" si="3"/>
        <v>1</v>
      </c>
      <c r="C5" s="7">
        <f t="shared" si="2"/>
        <v>1</v>
      </c>
      <c r="D5" s="8">
        <v>163004</v>
      </c>
      <c r="E5" s="8" t="s">
        <v>15</v>
      </c>
      <c r="F5" s="9">
        <v>0.526</v>
      </c>
      <c r="G5" s="10">
        <f>G4+0.5</f>
        <v>1.76</v>
      </c>
      <c r="H5" s="10">
        <v>0.24</v>
      </c>
      <c r="I5" s="11">
        <f t="shared" si="0"/>
        <v>1971.8</v>
      </c>
      <c r="J5" s="10"/>
      <c r="K5" s="12">
        <v>45.43784619771863</v>
      </c>
      <c r="L5" s="12">
        <v>16.55863756653992</v>
      </c>
      <c r="M5" s="12">
        <f t="shared" si="1"/>
        <v>2.7440570527091546</v>
      </c>
      <c r="N5" s="12">
        <v>-17.140544269679083</v>
      </c>
      <c r="O5" s="12">
        <v>5.12731705948288</v>
      </c>
      <c r="P5" s="12"/>
      <c r="Q5" s="12"/>
      <c r="R5" s="12"/>
    </row>
    <row r="6" spans="2:18" s="7" customFormat="1" ht="12.75">
      <c r="B6" s="7">
        <f t="shared" si="3"/>
        <v>1</v>
      </c>
      <c r="C6" s="7">
        <f t="shared" si="2"/>
        <v>1</v>
      </c>
      <c r="D6" s="8">
        <v>163005</v>
      </c>
      <c r="E6" s="8" t="s">
        <v>16</v>
      </c>
      <c r="F6" s="9">
        <v>0.535</v>
      </c>
      <c r="G6" s="10">
        <f>G5+0.5</f>
        <v>2.26</v>
      </c>
      <c r="H6" s="10">
        <v>0.24</v>
      </c>
      <c r="I6" s="11">
        <f t="shared" si="0"/>
        <v>1961.8</v>
      </c>
      <c r="J6" s="10"/>
      <c r="K6" s="12">
        <v>45.5451214953271</v>
      </c>
      <c r="L6" s="12">
        <v>16.257598953271025</v>
      </c>
      <c r="M6" s="12">
        <f t="shared" si="1"/>
        <v>2.801466663449921</v>
      </c>
      <c r="N6" s="12">
        <v>-17.320409564800002</v>
      </c>
      <c r="O6" s="12">
        <v>5.90146558281408</v>
      </c>
      <c r="P6" s="12"/>
      <c r="Q6" s="12"/>
      <c r="R6" s="12"/>
    </row>
    <row r="7" spans="1:18" ht="12.75">
      <c r="A7" s="1">
        <v>1</v>
      </c>
      <c r="B7" s="7">
        <f t="shared" si="3"/>
        <v>1</v>
      </c>
      <c r="C7" s="7">
        <f t="shared" si="2"/>
        <v>2</v>
      </c>
      <c r="D7" s="1">
        <v>163039</v>
      </c>
      <c r="E7" s="1" t="s">
        <v>17</v>
      </c>
      <c r="F7" s="13">
        <v>0.564</v>
      </c>
      <c r="G7" s="14">
        <v>0.29</v>
      </c>
      <c r="H7" s="14">
        <v>0.42</v>
      </c>
      <c r="I7" s="15">
        <f t="shared" si="0"/>
        <v>2001.2</v>
      </c>
      <c r="J7" s="14"/>
      <c r="K7" s="6">
        <v>45.156496897163116</v>
      </c>
      <c r="L7" s="6">
        <v>14.157488776595748</v>
      </c>
      <c r="M7" s="6">
        <f t="shared" si="1"/>
        <v>3.1895838032951818</v>
      </c>
      <c r="N7" s="6">
        <v>-19.010635762855504</v>
      </c>
      <c r="O7" s="6">
        <v>4.274005216161641</v>
      </c>
      <c r="P7" s="6"/>
      <c r="Q7" s="6"/>
      <c r="R7" s="6"/>
    </row>
    <row r="8" spans="2:18" ht="12.75">
      <c r="B8" s="7">
        <f t="shared" si="3"/>
        <v>1</v>
      </c>
      <c r="C8" s="7">
        <f t="shared" si="2"/>
        <v>2</v>
      </c>
      <c r="D8" s="1">
        <v>163040</v>
      </c>
      <c r="E8" s="1" t="s">
        <v>18</v>
      </c>
      <c r="F8" s="13">
        <v>0.482</v>
      </c>
      <c r="G8" s="5">
        <v>0.81</v>
      </c>
      <c r="H8" s="14">
        <v>0.24</v>
      </c>
      <c r="I8" s="15">
        <f t="shared" si="0"/>
        <v>1990.8</v>
      </c>
      <c r="J8" s="14"/>
      <c r="K8" s="6">
        <v>45.32829595435685</v>
      </c>
      <c r="L8" s="6">
        <v>16.491145871369294</v>
      </c>
      <c r="M8" s="6">
        <f t="shared" si="1"/>
        <v>2.7486444124572613</v>
      </c>
      <c r="N8" s="6">
        <v>-18.346970135212622</v>
      </c>
      <c r="O8" s="6">
        <v>4.97454774249636</v>
      </c>
      <c r="P8" s="6"/>
      <c r="Q8" s="6"/>
      <c r="R8" s="6"/>
    </row>
    <row r="9" spans="1:19" s="7" customFormat="1" ht="12.75">
      <c r="A9" s="7">
        <v>1</v>
      </c>
      <c r="B9" s="7">
        <f t="shared" si="3"/>
        <v>1</v>
      </c>
      <c r="C9" s="7">
        <f t="shared" si="2"/>
        <v>3</v>
      </c>
      <c r="D9" s="8">
        <v>163006</v>
      </c>
      <c r="E9" s="8" t="s">
        <v>19</v>
      </c>
      <c r="F9" s="9">
        <v>0.449</v>
      </c>
      <c r="G9" s="10">
        <f>0.35-0.24</f>
        <v>0.10999999999999999</v>
      </c>
      <c r="H9" s="10">
        <v>0.24</v>
      </c>
      <c r="I9" s="11">
        <f t="shared" si="0"/>
        <v>2004.8</v>
      </c>
      <c r="J9" s="10"/>
      <c r="K9" s="12">
        <v>43.342097327394214</v>
      </c>
      <c r="L9" s="12">
        <v>15.875100890868598</v>
      </c>
      <c r="M9" s="12">
        <f t="shared" si="1"/>
        <v>2.7301935039874112</v>
      </c>
      <c r="N9" s="12">
        <v>-17.933448346601324</v>
      </c>
      <c r="O9" s="12">
        <v>3.990512988027</v>
      </c>
      <c r="P9" s="12"/>
      <c r="Q9" s="12"/>
      <c r="R9" s="12"/>
      <c r="S9" s="12"/>
    </row>
    <row r="10" spans="2:19" s="7" customFormat="1" ht="12.75">
      <c r="B10" s="7">
        <f t="shared" si="3"/>
        <v>1</v>
      </c>
      <c r="C10" s="7">
        <f t="shared" si="2"/>
        <v>3</v>
      </c>
      <c r="D10" s="8">
        <v>163007</v>
      </c>
      <c r="E10" s="8" t="s">
        <v>20</v>
      </c>
      <c r="F10" s="9">
        <v>0.48</v>
      </c>
      <c r="G10" s="10">
        <f>G9+0.35</f>
        <v>0.45999999999999996</v>
      </c>
      <c r="H10" s="10">
        <v>0.24</v>
      </c>
      <c r="I10" s="11">
        <f t="shared" si="0"/>
        <v>1997.8</v>
      </c>
      <c r="J10" s="10"/>
      <c r="K10" s="12">
        <v>45.40301770833334</v>
      </c>
      <c r="L10" s="12">
        <v>14.330900291666667</v>
      </c>
      <c r="M10" s="12">
        <f t="shared" si="1"/>
        <v>3.168190189330598</v>
      </c>
      <c r="N10" s="12">
        <v>-19.082082024073</v>
      </c>
      <c r="O10" s="12">
        <v>3.9226066661498797</v>
      </c>
      <c r="P10" s="12"/>
      <c r="Q10" s="12"/>
      <c r="R10" s="12"/>
      <c r="S10" s="12"/>
    </row>
    <row r="11" spans="2:18" s="7" customFormat="1" ht="12.75">
      <c r="B11" s="7">
        <f t="shared" si="3"/>
        <v>1</v>
      </c>
      <c r="C11" s="7">
        <f t="shared" si="2"/>
        <v>3</v>
      </c>
      <c r="D11" s="8">
        <v>163008</v>
      </c>
      <c r="E11" s="8" t="s">
        <v>21</v>
      </c>
      <c r="F11" s="9">
        <v>0.57</v>
      </c>
      <c r="G11" s="10">
        <f>G10+0.35</f>
        <v>0.8099999999999999</v>
      </c>
      <c r="H11" s="10">
        <v>0.24</v>
      </c>
      <c r="I11" s="11">
        <f t="shared" si="0"/>
        <v>1990.8</v>
      </c>
      <c r="J11" s="10"/>
      <c r="K11" s="12">
        <v>44.35877000000001</v>
      </c>
      <c r="L11" s="12">
        <v>15.999142877192984</v>
      </c>
      <c r="M11" s="12">
        <f t="shared" si="1"/>
        <v>2.772571652149822</v>
      </c>
      <c r="N11" s="12">
        <v>-17.693939697709478</v>
      </c>
      <c r="O11" s="12">
        <v>4.13064495215808</v>
      </c>
      <c r="P11" s="12"/>
      <c r="Q11" s="12"/>
      <c r="R11" s="12"/>
    </row>
    <row r="12" spans="2:18" s="7" customFormat="1" ht="12.75">
      <c r="B12" s="7">
        <f t="shared" si="3"/>
        <v>1</v>
      </c>
      <c r="C12" s="7">
        <f t="shared" si="2"/>
        <v>3</v>
      </c>
      <c r="D12" s="8">
        <v>163009</v>
      </c>
      <c r="E12" s="8" t="s">
        <v>22</v>
      </c>
      <c r="F12" s="9">
        <v>0.567</v>
      </c>
      <c r="G12" s="10">
        <f>G11+0.35</f>
        <v>1.16</v>
      </c>
      <c r="H12" s="10">
        <v>0.24</v>
      </c>
      <c r="I12" s="11">
        <f t="shared" si="0"/>
        <v>1983.8</v>
      </c>
      <c r="J12" s="10"/>
      <c r="K12" s="12">
        <v>45.14144053571429</v>
      </c>
      <c r="L12" s="12">
        <v>16.30463025</v>
      </c>
      <c r="M12" s="12">
        <f t="shared" si="1"/>
        <v>2.768627061365853</v>
      </c>
      <c r="N12" s="12">
        <v>-17.36305799401732</v>
      </c>
      <c r="O12" s="12">
        <v>3.90587809744908</v>
      </c>
      <c r="P12" s="12"/>
      <c r="Q12" s="12"/>
      <c r="R12" s="12"/>
    </row>
    <row r="13" spans="2:18" s="7" customFormat="1" ht="12.75">
      <c r="B13" s="7">
        <f t="shared" si="3"/>
        <v>1</v>
      </c>
      <c r="C13" s="7">
        <f t="shared" si="2"/>
        <v>3</v>
      </c>
      <c r="D13" s="8">
        <v>163010</v>
      </c>
      <c r="E13" s="8" t="s">
        <v>23</v>
      </c>
      <c r="F13" s="9">
        <v>0.47</v>
      </c>
      <c r="G13" s="10">
        <f>G12+0.35</f>
        <v>1.5099999999999998</v>
      </c>
      <c r="H13" s="10">
        <v>0.24</v>
      </c>
      <c r="I13" s="11">
        <f t="shared" si="0"/>
        <v>1976.8</v>
      </c>
      <c r="J13" s="10"/>
      <c r="K13" s="12">
        <v>43.365134893617025</v>
      </c>
      <c r="L13" s="12">
        <v>15.441225914893618</v>
      </c>
      <c r="M13" s="12">
        <f t="shared" si="1"/>
        <v>2.8083997431699896</v>
      </c>
      <c r="N13" s="12">
        <v>-17.18495350494928</v>
      </c>
      <c r="O13" s="12">
        <v>3.7384035262817203</v>
      </c>
      <c r="P13" s="12"/>
      <c r="Q13" s="12"/>
      <c r="R13" s="12"/>
    </row>
    <row r="14" spans="1:18" ht="12.75">
      <c r="A14" s="1">
        <v>1</v>
      </c>
      <c r="B14" s="7">
        <f t="shared" si="3"/>
        <v>1</v>
      </c>
      <c r="C14" s="7">
        <f t="shared" si="2"/>
        <v>4</v>
      </c>
      <c r="D14" s="16">
        <v>163020</v>
      </c>
      <c r="E14" s="16" t="s">
        <v>24</v>
      </c>
      <c r="F14" s="17">
        <v>0.434</v>
      </c>
      <c r="G14" s="18">
        <v>0.11</v>
      </c>
      <c r="H14" s="14">
        <v>0.24</v>
      </c>
      <c r="I14" s="15">
        <f t="shared" si="0"/>
        <v>2004.8</v>
      </c>
      <c r="J14" s="14"/>
      <c r="K14" s="6">
        <v>45.02170898617511</v>
      </c>
      <c r="L14" s="6">
        <v>16.72167847926267</v>
      </c>
      <c r="M14" s="6">
        <f t="shared" si="1"/>
        <v>2.6924156592299404</v>
      </c>
      <c r="N14" s="6">
        <v>-18.509435801145322</v>
      </c>
      <c r="O14" s="6">
        <v>4.21601219884748</v>
      </c>
      <c r="P14" s="6"/>
      <c r="Q14" s="6"/>
      <c r="R14" s="6"/>
    </row>
    <row r="15" spans="2:18" ht="12.75">
      <c r="B15" s="7">
        <f t="shared" si="3"/>
        <v>1</v>
      </c>
      <c r="C15" s="7">
        <f t="shared" si="2"/>
        <v>4</v>
      </c>
      <c r="D15" s="16">
        <v>163021</v>
      </c>
      <c r="E15" s="16" t="s">
        <v>25</v>
      </c>
      <c r="F15" s="17">
        <v>0.568</v>
      </c>
      <c r="G15" s="5">
        <f aca="true" t="shared" si="4" ref="G15:G22">G14+0.35</f>
        <v>0.45999999999999996</v>
      </c>
      <c r="H15" s="14">
        <v>0.24</v>
      </c>
      <c r="I15" s="15">
        <f t="shared" si="0"/>
        <v>1997.8</v>
      </c>
      <c r="J15" s="14"/>
      <c r="K15" s="6">
        <v>44.513079577464794</v>
      </c>
      <c r="L15" s="6">
        <v>16.54528693661972</v>
      </c>
      <c r="M15" s="6">
        <f t="shared" si="1"/>
        <v>2.6903782175541417</v>
      </c>
      <c r="N15" s="6">
        <v>-17.609959009064323</v>
      </c>
      <c r="O15" s="6">
        <v>4.68550008256812</v>
      </c>
      <c r="P15" s="6"/>
      <c r="Q15" s="6"/>
      <c r="R15" s="6"/>
    </row>
    <row r="16" spans="2:18" ht="12.75">
      <c r="B16" s="7">
        <f t="shared" si="3"/>
        <v>1</v>
      </c>
      <c r="C16" s="7">
        <f t="shared" si="2"/>
        <v>4</v>
      </c>
      <c r="D16" s="16">
        <v>163022</v>
      </c>
      <c r="E16" s="16" t="s">
        <v>26</v>
      </c>
      <c r="F16" s="17">
        <v>0.48</v>
      </c>
      <c r="G16" s="5">
        <f t="shared" si="4"/>
        <v>0.8099999999999999</v>
      </c>
      <c r="H16" s="14">
        <v>0.24</v>
      </c>
      <c r="I16" s="15">
        <f t="shared" si="0"/>
        <v>1990.8</v>
      </c>
      <c r="J16" s="14"/>
      <c r="K16" s="6">
        <v>44.157732083333336</v>
      </c>
      <c r="L16" s="6">
        <v>16.530528125</v>
      </c>
      <c r="M16" s="6">
        <f t="shared" si="1"/>
        <v>2.6712838059028035</v>
      </c>
      <c r="N16" s="6">
        <v>-17.132448662344483</v>
      </c>
      <c r="O16" s="6">
        <v>4.5087185786749995</v>
      </c>
      <c r="P16" s="6"/>
      <c r="Q16" s="6"/>
      <c r="R16" s="6"/>
    </row>
    <row r="17" spans="2:18" ht="12.75">
      <c r="B17" s="7">
        <f t="shared" si="3"/>
        <v>1</v>
      </c>
      <c r="C17" s="7">
        <f t="shared" si="2"/>
        <v>4</v>
      </c>
      <c r="D17" s="16">
        <v>163023</v>
      </c>
      <c r="E17" s="16" t="s">
        <v>27</v>
      </c>
      <c r="F17" s="17">
        <v>0.472</v>
      </c>
      <c r="G17" s="5">
        <f t="shared" si="4"/>
        <v>1.16</v>
      </c>
      <c r="H17" s="14">
        <v>0.24</v>
      </c>
      <c r="I17" s="15">
        <f t="shared" si="0"/>
        <v>1983.8</v>
      </c>
      <c r="J17" s="14"/>
      <c r="K17" s="6">
        <v>44.72247754237288</v>
      </c>
      <c r="L17" s="6">
        <v>16.232138559322035</v>
      </c>
      <c r="M17" s="6">
        <f t="shared" si="1"/>
        <v>2.7551808641190405</v>
      </c>
      <c r="N17" s="6">
        <v>-17.043937852923683</v>
      </c>
      <c r="O17" s="6">
        <v>4.441213874508</v>
      </c>
      <c r="P17" s="6"/>
      <c r="Q17" s="6"/>
      <c r="R17" s="6"/>
    </row>
    <row r="18" spans="2:18" ht="12.75">
      <c r="B18" s="7">
        <f t="shared" si="3"/>
        <v>1</v>
      </c>
      <c r="C18" s="7">
        <f t="shared" si="2"/>
        <v>4</v>
      </c>
      <c r="D18" s="16">
        <v>163024</v>
      </c>
      <c r="E18" s="16" t="s">
        <v>28</v>
      </c>
      <c r="F18" s="17">
        <v>0.585</v>
      </c>
      <c r="G18" s="5">
        <f t="shared" si="4"/>
        <v>1.5099999999999998</v>
      </c>
      <c r="H18" s="14">
        <v>0.24</v>
      </c>
      <c r="I18" s="15">
        <f t="shared" si="0"/>
        <v>1976.8</v>
      </c>
      <c r="J18" s="14"/>
      <c r="K18" s="6">
        <v>44.01187538461539</v>
      </c>
      <c r="L18" s="6">
        <v>15.753659042735045</v>
      </c>
      <c r="M18" s="6">
        <f t="shared" si="1"/>
        <v>2.7937557405060063</v>
      </c>
      <c r="N18" s="6">
        <v>-16.623288706223082</v>
      </c>
      <c r="O18" s="6">
        <v>4.253985707823479</v>
      </c>
      <c r="P18" s="6"/>
      <c r="Q18" s="6"/>
      <c r="R18" s="6"/>
    </row>
    <row r="19" spans="2:18" ht="12.75">
      <c r="B19" s="7">
        <f t="shared" si="3"/>
        <v>1</v>
      </c>
      <c r="C19" s="7">
        <f t="shared" si="2"/>
        <v>4</v>
      </c>
      <c r="D19" s="16">
        <v>163025</v>
      </c>
      <c r="E19" s="16" t="s">
        <v>29</v>
      </c>
      <c r="F19" s="17">
        <v>0.526</v>
      </c>
      <c r="G19" s="5">
        <f t="shared" si="4"/>
        <v>1.8599999999999999</v>
      </c>
      <c r="H19" s="14">
        <v>0.24</v>
      </c>
      <c r="I19" s="15">
        <f t="shared" si="0"/>
        <v>1969.8</v>
      </c>
      <c r="J19" s="14"/>
      <c r="K19" s="6">
        <v>44.42326882129277</v>
      </c>
      <c r="L19" s="6">
        <v>15.992229543726236</v>
      </c>
      <c r="M19" s="6">
        <f t="shared" si="1"/>
        <v>2.7778033512981968</v>
      </c>
      <c r="N19" s="6">
        <v>-16.64994250239568</v>
      </c>
      <c r="O19" s="6">
        <v>4.2771673594282795</v>
      </c>
      <c r="P19" s="6"/>
      <c r="Q19" s="6"/>
      <c r="R19" s="6"/>
    </row>
    <row r="20" spans="2:18" ht="12.75">
      <c r="B20" s="7">
        <f t="shared" si="3"/>
        <v>1</v>
      </c>
      <c r="C20" s="7">
        <f t="shared" si="2"/>
        <v>4</v>
      </c>
      <c r="D20" s="16">
        <v>163026</v>
      </c>
      <c r="E20" s="16" t="s">
        <v>30</v>
      </c>
      <c r="F20" s="17">
        <v>0.467</v>
      </c>
      <c r="G20" s="5">
        <f t="shared" si="4"/>
        <v>2.21</v>
      </c>
      <c r="H20" s="14">
        <v>0.24</v>
      </c>
      <c r="I20" s="15">
        <f t="shared" si="0"/>
        <v>1962.8</v>
      </c>
      <c r="J20" s="14"/>
      <c r="K20" s="6">
        <v>44.26072119914346</v>
      </c>
      <c r="L20" s="6">
        <v>16.137650021413275</v>
      </c>
      <c r="M20" s="6">
        <f t="shared" si="1"/>
        <v>2.742699286476859</v>
      </c>
      <c r="N20" s="6">
        <v>-16.454581172101122</v>
      </c>
      <c r="O20" s="6">
        <v>4.60906490574208</v>
      </c>
      <c r="P20" s="6"/>
      <c r="Q20" s="6"/>
      <c r="R20" s="6"/>
    </row>
    <row r="21" spans="2:18" ht="12.75">
      <c r="B21" s="7">
        <f t="shared" si="3"/>
        <v>1</v>
      </c>
      <c r="C21" s="7">
        <f t="shared" si="2"/>
        <v>4</v>
      </c>
      <c r="D21" s="16">
        <v>163027</v>
      </c>
      <c r="E21" s="16" t="s">
        <v>31</v>
      </c>
      <c r="F21" s="17">
        <v>0.524</v>
      </c>
      <c r="G21" s="5">
        <f t="shared" si="4"/>
        <v>2.56</v>
      </c>
      <c r="H21" s="14">
        <v>0.24</v>
      </c>
      <c r="I21" s="15">
        <f t="shared" si="0"/>
        <v>1955.8</v>
      </c>
      <c r="J21" s="14"/>
      <c r="K21" s="6">
        <v>45.86806125954198</v>
      </c>
      <c r="L21" s="6">
        <v>16.643900877862592</v>
      </c>
      <c r="M21" s="6">
        <f t="shared" si="1"/>
        <v>2.7558480188108616</v>
      </c>
      <c r="N21" s="6">
        <v>-16.72098856673828</v>
      </c>
      <c r="O21" s="6">
        <v>4.9127777218410795</v>
      </c>
      <c r="P21" s="6"/>
      <c r="Q21" s="6"/>
      <c r="R21" s="6"/>
    </row>
    <row r="22" spans="2:18" ht="12.75">
      <c r="B22" s="7">
        <f t="shared" si="3"/>
        <v>1</v>
      </c>
      <c r="C22" s="7">
        <f t="shared" si="2"/>
        <v>4</v>
      </c>
      <c r="D22" s="16">
        <v>163028</v>
      </c>
      <c r="E22" s="16" t="s">
        <v>32</v>
      </c>
      <c r="F22" s="17">
        <v>0.562</v>
      </c>
      <c r="G22" s="5">
        <f t="shared" si="4"/>
        <v>2.91</v>
      </c>
      <c r="H22" s="14">
        <v>0.24</v>
      </c>
      <c r="I22" s="15">
        <f t="shared" si="0"/>
        <v>1948.8</v>
      </c>
      <c r="J22" s="14"/>
      <c r="K22" s="6">
        <v>44.91557900355872</v>
      </c>
      <c r="L22" s="6">
        <v>16.35534327402135</v>
      </c>
      <c r="M22" s="6">
        <f t="shared" si="1"/>
        <v>2.7462327296365667</v>
      </c>
      <c r="N22" s="6">
        <v>-16.86979572307408</v>
      </c>
      <c r="O22" s="6">
        <v>5.09201065606192</v>
      </c>
      <c r="P22" s="6"/>
      <c r="Q22" s="6"/>
      <c r="R22" s="6"/>
    </row>
    <row r="23" spans="1:18" s="7" customFormat="1" ht="12.75">
      <c r="A23" s="7">
        <v>1</v>
      </c>
      <c r="B23" s="7">
        <f t="shared" si="3"/>
        <v>1</v>
      </c>
      <c r="C23" s="7">
        <f t="shared" si="2"/>
        <v>5</v>
      </c>
      <c r="D23" s="7">
        <v>163247</v>
      </c>
      <c r="E23" s="7" t="s">
        <v>33</v>
      </c>
      <c r="F23" s="19">
        <v>0.465</v>
      </c>
      <c r="G23" s="10">
        <v>0.11</v>
      </c>
      <c r="H23" s="12">
        <v>0.24</v>
      </c>
      <c r="I23" s="11">
        <f t="shared" si="0"/>
        <v>2004.8</v>
      </c>
      <c r="J23" s="12"/>
      <c r="K23" s="12">
        <v>41.82</v>
      </c>
      <c r="L23" s="12">
        <v>14.971</v>
      </c>
      <c r="M23" s="12">
        <f t="shared" si="1"/>
        <v>2.793400574443925</v>
      </c>
      <c r="N23" s="12">
        <v>-18.054792708933444</v>
      </c>
      <c r="O23" s="12">
        <v>4.05053686216975</v>
      </c>
      <c r="P23" s="12"/>
      <c r="Q23" s="12"/>
      <c r="R23" s="12"/>
    </row>
    <row r="24" spans="2:18" s="7" customFormat="1" ht="12.75">
      <c r="B24" s="7">
        <f t="shared" si="3"/>
        <v>1</v>
      </c>
      <c r="C24" s="7">
        <f t="shared" si="2"/>
        <v>5</v>
      </c>
      <c r="D24" s="7">
        <v>163248</v>
      </c>
      <c r="E24" s="7" t="s">
        <v>34</v>
      </c>
      <c r="F24" s="19">
        <v>0.516</v>
      </c>
      <c r="G24" s="12">
        <f>G23+0.35</f>
        <v>0.45999999999999996</v>
      </c>
      <c r="H24" s="12">
        <v>0.24</v>
      </c>
      <c r="I24" s="11">
        <f t="shared" si="0"/>
        <v>1997.8</v>
      </c>
      <c r="J24" s="12"/>
      <c r="K24" s="12">
        <v>44.337</v>
      </c>
      <c r="L24" s="12">
        <v>15.863</v>
      </c>
      <c r="M24" s="12">
        <f t="shared" si="1"/>
        <v>2.7949946416188616</v>
      </c>
      <c r="N24" s="12">
        <v>-17.411410465981863</v>
      </c>
      <c r="O24" s="12">
        <v>4.231710493504</v>
      </c>
      <c r="P24" s="12"/>
      <c r="Q24" s="12"/>
      <c r="R24" s="12"/>
    </row>
    <row r="25" spans="2:18" s="7" customFormat="1" ht="12.75">
      <c r="B25" s="7">
        <f t="shared" si="3"/>
        <v>1</v>
      </c>
      <c r="C25" s="7">
        <f t="shared" si="2"/>
        <v>5</v>
      </c>
      <c r="D25" s="7">
        <v>163249</v>
      </c>
      <c r="E25" s="7" t="s">
        <v>35</v>
      </c>
      <c r="F25" s="19">
        <v>0.505</v>
      </c>
      <c r="G25" s="12">
        <f>G24+0.35</f>
        <v>0.8099999999999999</v>
      </c>
      <c r="H25" s="12">
        <v>0.24</v>
      </c>
      <c r="I25" s="11">
        <f t="shared" si="0"/>
        <v>1990.8</v>
      </c>
      <c r="J25" s="12"/>
      <c r="K25" s="12">
        <v>43.493</v>
      </c>
      <c r="L25" s="12">
        <v>15.49</v>
      </c>
      <c r="M25" s="12">
        <f t="shared" si="1"/>
        <v>2.8078114912847</v>
      </c>
      <c r="N25" s="12">
        <v>-17.54594932619296</v>
      </c>
      <c r="O25" s="12">
        <v>4.295170270456789</v>
      </c>
      <c r="P25" s="12"/>
      <c r="Q25" s="12"/>
      <c r="R25" s="12"/>
    </row>
    <row r="26" spans="2:18" s="7" customFormat="1" ht="12.75">
      <c r="B26" s="7">
        <f t="shared" si="3"/>
        <v>1</v>
      </c>
      <c r="C26" s="7">
        <f t="shared" si="2"/>
        <v>5</v>
      </c>
      <c r="D26" s="7">
        <v>163250</v>
      </c>
      <c r="E26" s="7" t="s">
        <v>36</v>
      </c>
      <c r="F26" s="19">
        <v>0.562</v>
      </c>
      <c r="G26" s="12">
        <f>G25+0.35</f>
        <v>1.16</v>
      </c>
      <c r="H26" s="12">
        <v>0.24</v>
      </c>
      <c r="I26" s="11">
        <f t="shared" si="0"/>
        <v>1983.8</v>
      </c>
      <c r="J26" s="12"/>
      <c r="K26" s="12">
        <v>43.345</v>
      </c>
      <c r="L26" s="12">
        <v>15.588</v>
      </c>
      <c r="M26" s="12">
        <f t="shared" si="1"/>
        <v>2.7806646138054916</v>
      </c>
      <c r="N26" s="12">
        <v>-17.333245027018563</v>
      </c>
      <c r="O26" s="12">
        <v>4.4558963005597505</v>
      </c>
      <c r="P26" s="12"/>
      <c r="Q26" s="12"/>
      <c r="R26" s="12"/>
    </row>
    <row r="27" spans="2:18" s="7" customFormat="1" ht="12.75">
      <c r="B27" s="7">
        <f t="shared" si="3"/>
        <v>1</v>
      </c>
      <c r="C27" s="7">
        <f t="shared" si="2"/>
        <v>5</v>
      </c>
      <c r="D27" s="7">
        <v>163251</v>
      </c>
      <c r="E27" s="7" t="s">
        <v>37</v>
      </c>
      <c r="F27" s="19">
        <v>0.577</v>
      </c>
      <c r="G27" s="12">
        <f>G26+0.35</f>
        <v>1.5099999999999998</v>
      </c>
      <c r="H27" s="12">
        <v>0.24</v>
      </c>
      <c r="I27" s="11">
        <f t="shared" si="0"/>
        <v>1976.8</v>
      </c>
      <c r="J27" s="12"/>
      <c r="K27" s="12">
        <v>43.385</v>
      </c>
      <c r="L27" s="12">
        <v>15.336</v>
      </c>
      <c r="M27" s="12">
        <f t="shared" si="1"/>
        <v>2.8289645279081896</v>
      </c>
      <c r="N27" s="12">
        <v>-17.447849855419143</v>
      </c>
      <c r="O27" s="12">
        <v>4.365621263387749</v>
      </c>
      <c r="P27" s="12"/>
      <c r="Q27" s="12"/>
      <c r="R27" s="12"/>
    </row>
    <row r="28" spans="1:18" ht="12.75">
      <c r="A28" s="1">
        <v>4</v>
      </c>
      <c r="B28" s="7">
        <f t="shared" si="3"/>
        <v>4</v>
      </c>
      <c r="C28" s="7">
        <f>IF(A28=B28,C27+1,IF(B28=B27,C27,1))</f>
        <v>6</v>
      </c>
      <c r="D28" s="1">
        <v>163041</v>
      </c>
      <c r="E28" s="1" t="s">
        <v>38</v>
      </c>
      <c r="F28" s="13">
        <v>0.443</v>
      </c>
      <c r="G28" s="18">
        <v>0.11</v>
      </c>
      <c r="H28" s="6">
        <v>0.24</v>
      </c>
      <c r="I28" s="15">
        <f t="shared" si="0"/>
        <v>2004.8</v>
      </c>
      <c r="K28" s="6">
        <v>46.18744097065463</v>
      </c>
      <c r="L28" s="6">
        <v>14.238274627539502</v>
      </c>
      <c r="M28" s="6">
        <f t="shared" si="1"/>
        <v>3.2438931105682864</v>
      </c>
      <c r="N28" s="6">
        <v>-17.811995923472622</v>
      </c>
      <c r="O28" s="6">
        <v>5.02373438194256</v>
      </c>
      <c r="P28" s="6"/>
      <c r="Q28" s="6"/>
      <c r="R28" s="6"/>
    </row>
    <row r="29" spans="2:18" ht="12.75">
      <c r="B29" s="7">
        <f t="shared" si="3"/>
        <v>4</v>
      </c>
      <c r="C29" s="7">
        <f aca="true" t="shared" si="5" ref="C29:C92">IF(A29=B29,C28+1,IF(B29=B28,C28,1))</f>
        <v>6</v>
      </c>
      <c r="D29" s="1">
        <v>163042</v>
      </c>
      <c r="E29" s="1" t="s">
        <v>39</v>
      </c>
      <c r="F29" s="13">
        <v>0.475</v>
      </c>
      <c r="G29" s="6">
        <f>G28+0.35</f>
        <v>0.45999999999999996</v>
      </c>
      <c r="H29" s="6">
        <v>0.24</v>
      </c>
      <c r="I29" s="15">
        <f t="shared" si="0"/>
        <v>1997.8</v>
      </c>
      <c r="K29" s="6">
        <v>43.381409052631575</v>
      </c>
      <c r="L29" s="6">
        <v>14.818939368421054</v>
      </c>
      <c r="M29" s="6">
        <f t="shared" si="1"/>
        <v>2.927430092944218</v>
      </c>
      <c r="N29" s="6">
        <v>-16.013024619576882</v>
      </c>
      <c r="O29" s="6">
        <v>5.192149022544001</v>
      </c>
      <c r="P29" s="6"/>
      <c r="Q29" s="6"/>
      <c r="R29" s="6"/>
    </row>
    <row r="30" spans="2:18" ht="12.75">
      <c r="B30" s="7">
        <f t="shared" si="3"/>
        <v>4</v>
      </c>
      <c r="C30" s="7">
        <f t="shared" si="5"/>
        <v>6</v>
      </c>
      <c r="D30" s="1">
        <v>163043</v>
      </c>
      <c r="E30" s="1" t="s">
        <v>40</v>
      </c>
      <c r="F30" s="13">
        <v>0.56</v>
      </c>
      <c r="G30" s="6">
        <f>G29+0.35</f>
        <v>0.8099999999999999</v>
      </c>
      <c r="H30" s="6">
        <v>0.24</v>
      </c>
      <c r="I30" s="15">
        <f t="shared" si="0"/>
        <v>1990.8</v>
      </c>
      <c r="K30" s="6">
        <v>42.702610535714285</v>
      </c>
      <c r="L30" s="6">
        <v>14.392024517857141</v>
      </c>
      <c r="M30" s="6">
        <f t="shared" si="1"/>
        <v>2.9671024033297275</v>
      </c>
      <c r="N30" s="6">
        <v>-16.03392501602232</v>
      </c>
      <c r="O30" s="6">
        <v>5.32964181481604</v>
      </c>
      <c r="P30" s="6"/>
      <c r="Q30" s="6"/>
      <c r="R30" s="6"/>
    </row>
    <row r="31" spans="2:18" ht="12.75">
      <c r="B31" s="7">
        <f t="shared" si="3"/>
        <v>4</v>
      </c>
      <c r="C31" s="7">
        <f t="shared" si="5"/>
        <v>6</v>
      </c>
      <c r="D31" s="1">
        <v>163044</v>
      </c>
      <c r="E31" s="1" t="s">
        <v>41</v>
      </c>
      <c r="F31" s="13">
        <v>0.537</v>
      </c>
      <c r="G31" s="6">
        <f>G30+0.35</f>
        <v>1.16</v>
      </c>
      <c r="H31" s="6">
        <v>0.24</v>
      </c>
      <c r="I31" s="15">
        <f t="shared" si="0"/>
        <v>1983.8</v>
      </c>
      <c r="K31" s="6">
        <v>44.29863817504655</v>
      </c>
      <c r="L31" s="6">
        <v>15.025640875232773</v>
      </c>
      <c r="M31" s="6">
        <f t="shared" si="1"/>
        <v>2.948202911468845</v>
      </c>
      <c r="N31" s="6">
        <v>-16.29649008366328</v>
      </c>
      <c r="O31" s="6">
        <v>4.613206870041</v>
      </c>
      <c r="P31" s="6"/>
      <c r="Q31" s="6"/>
      <c r="R31" s="6"/>
    </row>
    <row r="32" spans="2:18" ht="12.75">
      <c r="B32" s="7">
        <f t="shared" si="3"/>
        <v>4</v>
      </c>
      <c r="C32" s="7">
        <f t="shared" si="5"/>
        <v>6</v>
      </c>
      <c r="D32" s="1">
        <v>163045</v>
      </c>
      <c r="E32" s="1" t="s">
        <v>42</v>
      </c>
      <c r="F32" s="13">
        <v>0.575</v>
      </c>
      <c r="G32" s="6">
        <f>G31+0.35</f>
        <v>1.5099999999999998</v>
      </c>
      <c r="H32" s="6">
        <v>0.24</v>
      </c>
      <c r="I32" s="15">
        <f t="shared" si="0"/>
        <v>1976.8</v>
      </c>
      <c r="K32" s="6">
        <v>43.055544000000005</v>
      </c>
      <c r="L32" s="6">
        <v>14.435188417391306</v>
      </c>
      <c r="M32" s="6">
        <f t="shared" si="1"/>
        <v>2.9826797375313308</v>
      </c>
      <c r="N32" s="6">
        <v>-16.206932368358082</v>
      </c>
      <c r="O32" s="6">
        <v>4.187693652694561</v>
      </c>
      <c r="P32" s="6"/>
      <c r="Q32" s="6"/>
      <c r="R32" s="6"/>
    </row>
    <row r="33" spans="2:18" ht="12.75">
      <c r="B33" s="7">
        <f t="shared" si="3"/>
        <v>4</v>
      </c>
      <c r="C33" s="7">
        <f t="shared" si="5"/>
        <v>6</v>
      </c>
      <c r="D33" s="1">
        <v>163046</v>
      </c>
      <c r="E33" s="1" t="s">
        <v>43</v>
      </c>
      <c r="F33" s="13">
        <v>0.529</v>
      </c>
      <c r="G33" s="6">
        <f>G32+0.35</f>
        <v>1.8599999999999999</v>
      </c>
      <c r="H33" s="6">
        <v>0.24</v>
      </c>
      <c r="I33" s="15">
        <f t="shared" si="0"/>
        <v>1969.8</v>
      </c>
      <c r="K33" s="6">
        <v>41.68763137996219</v>
      </c>
      <c r="L33" s="6">
        <v>13.960804158790168</v>
      </c>
      <c r="M33" s="6">
        <f t="shared" si="1"/>
        <v>2.986048003095461</v>
      </c>
      <c r="N33" s="6">
        <v>-16.460938735288003</v>
      </c>
      <c r="O33" s="6">
        <v>4.169175901616001</v>
      </c>
      <c r="P33" s="6"/>
      <c r="Q33" s="6"/>
      <c r="R33" s="6"/>
    </row>
    <row r="34" spans="1:18" s="7" customFormat="1" ht="12.75">
      <c r="A34" s="7">
        <v>5</v>
      </c>
      <c r="B34" s="7">
        <f t="shared" si="3"/>
        <v>5</v>
      </c>
      <c r="C34" s="7">
        <f t="shared" si="5"/>
        <v>7</v>
      </c>
      <c r="D34" s="7">
        <v>163054</v>
      </c>
      <c r="E34" s="7" t="s">
        <v>44</v>
      </c>
      <c r="F34" s="19">
        <v>0.515</v>
      </c>
      <c r="G34" s="12">
        <v>0.11</v>
      </c>
      <c r="H34" s="12">
        <v>0.24</v>
      </c>
      <c r="I34" s="11">
        <f t="shared" si="0"/>
        <v>2004.8</v>
      </c>
      <c r="J34" s="12"/>
      <c r="K34" s="12">
        <v>44.02080611650485</v>
      </c>
      <c r="L34" s="12">
        <v>16.052381320388346</v>
      </c>
      <c r="M34" s="12">
        <f t="shared" si="1"/>
        <v>2.7423224777618156</v>
      </c>
      <c r="N34" s="12">
        <v>-18.94320520435102</v>
      </c>
      <c r="O34" s="12">
        <v>4.22792701400144</v>
      </c>
      <c r="P34" s="12"/>
      <c r="Q34" s="12"/>
      <c r="R34" s="12"/>
    </row>
    <row r="35" spans="2:18" s="7" customFormat="1" ht="12.75">
      <c r="B35" s="7">
        <f t="shared" si="3"/>
        <v>5</v>
      </c>
      <c r="C35" s="7">
        <f t="shared" si="5"/>
        <v>7</v>
      </c>
      <c r="D35" s="7">
        <v>163055</v>
      </c>
      <c r="E35" s="7" t="s">
        <v>45</v>
      </c>
      <c r="F35" s="19">
        <v>0.58</v>
      </c>
      <c r="G35" s="12">
        <f aca="true" t="shared" si="6" ref="G35:G41">G34+0.35</f>
        <v>0.45999999999999996</v>
      </c>
      <c r="H35" s="12">
        <v>0.24</v>
      </c>
      <c r="I35" s="11">
        <f t="shared" si="0"/>
        <v>1997.8</v>
      </c>
      <c r="J35" s="12"/>
      <c r="K35" s="12">
        <v>43.17889698275862</v>
      </c>
      <c r="L35" s="12">
        <v>15.824870586206899</v>
      </c>
      <c r="M35" s="12">
        <f t="shared" si="1"/>
        <v>2.728546609436019</v>
      </c>
      <c r="N35" s="12">
        <v>-18.014049062279504</v>
      </c>
      <c r="O35" s="12">
        <v>4.21377697945936</v>
      </c>
      <c r="P35" s="12"/>
      <c r="Q35" s="12"/>
      <c r="R35" s="12"/>
    </row>
    <row r="36" spans="2:18" s="7" customFormat="1" ht="12.75">
      <c r="B36" s="7">
        <f t="shared" si="3"/>
        <v>5</v>
      </c>
      <c r="C36" s="7">
        <f t="shared" si="5"/>
        <v>7</v>
      </c>
      <c r="D36" s="7">
        <v>163056</v>
      </c>
      <c r="E36" s="7" t="s">
        <v>46</v>
      </c>
      <c r="F36" s="19">
        <v>0.47</v>
      </c>
      <c r="G36" s="12">
        <f t="shared" si="6"/>
        <v>0.8099999999999999</v>
      </c>
      <c r="H36" s="12">
        <v>0.24</v>
      </c>
      <c r="I36" s="11">
        <f t="shared" si="0"/>
        <v>1990.8</v>
      </c>
      <c r="J36" s="12"/>
      <c r="K36" s="12">
        <v>43.67452425531914</v>
      </c>
      <c r="L36" s="12">
        <v>15.856005489361701</v>
      </c>
      <c r="M36" s="12">
        <f t="shared" si="1"/>
        <v>2.7544468425305335</v>
      </c>
      <c r="N36" s="12">
        <v>-17.858732203371524</v>
      </c>
      <c r="O36" s="12">
        <v>4.28313533987664</v>
      </c>
      <c r="P36" s="12"/>
      <c r="Q36" s="12"/>
      <c r="R36" s="12"/>
    </row>
    <row r="37" spans="2:18" s="7" customFormat="1" ht="12.75">
      <c r="B37" s="7">
        <f t="shared" si="3"/>
        <v>5</v>
      </c>
      <c r="C37" s="7">
        <f t="shared" si="5"/>
        <v>7</v>
      </c>
      <c r="D37" s="7">
        <v>163057</v>
      </c>
      <c r="E37" s="7" t="s">
        <v>47</v>
      </c>
      <c r="F37" s="19">
        <v>0.576</v>
      </c>
      <c r="G37" s="12">
        <f t="shared" si="6"/>
        <v>1.16</v>
      </c>
      <c r="H37" s="12">
        <v>0.24</v>
      </c>
      <c r="I37" s="11">
        <f t="shared" si="0"/>
        <v>1983.8</v>
      </c>
      <c r="J37" s="12"/>
      <c r="K37" s="12">
        <v>44.75240355902778</v>
      </c>
      <c r="L37" s="12">
        <v>16.128871892361115</v>
      </c>
      <c r="M37" s="12">
        <f t="shared" si="1"/>
        <v>2.7746766083636154</v>
      </c>
      <c r="N37" s="12">
        <v>-17.04691016394238</v>
      </c>
      <c r="O37" s="12">
        <v>4.28990486163716</v>
      </c>
      <c r="P37" s="12"/>
      <c r="Q37" s="12"/>
      <c r="R37" s="12"/>
    </row>
    <row r="38" spans="2:18" s="7" customFormat="1" ht="12.75">
      <c r="B38" s="7">
        <f t="shared" si="3"/>
        <v>5</v>
      </c>
      <c r="C38" s="7">
        <f t="shared" si="5"/>
        <v>7</v>
      </c>
      <c r="D38" s="7">
        <v>163058</v>
      </c>
      <c r="E38" s="7" t="s">
        <v>48</v>
      </c>
      <c r="F38" s="19">
        <v>0.505</v>
      </c>
      <c r="G38" s="12">
        <f t="shared" si="6"/>
        <v>1.5099999999999998</v>
      </c>
      <c r="H38" s="12">
        <v>0.24</v>
      </c>
      <c r="I38" s="11">
        <f t="shared" si="0"/>
        <v>1976.8</v>
      </c>
      <c r="J38" s="12"/>
      <c r="K38" s="12">
        <v>42.218340198019796</v>
      </c>
      <c r="L38" s="12">
        <v>15.06041601980198</v>
      </c>
      <c r="M38" s="12">
        <f t="shared" si="1"/>
        <v>2.803265204793121</v>
      </c>
      <c r="N38" s="12">
        <v>-17.025811511922882</v>
      </c>
      <c r="O38" s="12">
        <v>3.9130971305635596</v>
      </c>
      <c r="P38" s="12"/>
      <c r="Q38" s="12"/>
      <c r="R38" s="12"/>
    </row>
    <row r="39" spans="2:18" s="7" customFormat="1" ht="12.75">
      <c r="B39" s="7">
        <f t="shared" si="3"/>
        <v>5</v>
      </c>
      <c r="C39" s="7">
        <f t="shared" si="5"/>
        <v>7</v>
      </c>
      <c r="D39" s="7">
        <v>163059</v>
      </c>
      <c r="E39" s="7" t="s">
        <v>49</v>
      </c>
      <c r="F39" s="19">
        <v>0.58</v>
      </c>
      <c r="G39" s="12">
        <f t="shared" si="6"/>
        <v>1.8599999999999999</v>
      </c>
      <c r="H39" s="12">
        <v>0.24</v>
      </c>
      <c r="I39" s="11">
        <f t="shared" si="0"/>
        <v>1969.8</v>
      </c>
      <c r="J39" s="12"/>
      <c r="K39" s="12">
        <v>44.78421818965517</v>
      </c>
      <c r="L39" s="12">
        <v>15.698503586206899</v>
      </c>
      <c r="M39" s="12">
        <f t="shared" si="1"/>
        <v>2.852769879863181</v>
      </c>
      <c r="N39" s="12">
        <v>-16.78787877801358</v>
      </c>
      <c r="O39" s="12">
        <v>4.99726554852864</v>
      </c>
      <c r="P39" s="12"/>
      <c r="Q39" s="12"/>
      <c r="R39" s="12"/>
    </row>
    <row r="40" spans="2:18" s="7" customFormat="1" ht="12.75">
      <c r="B40" s="7">
        <f t="shared" si="3"/>
        <v>5</v>
      </c>
      <c r="C40" s="7">
        <f t="shared" si="5"/>
        <v>7</v>
      </c>
      <c r="D40" s="7">
        <v>163060</v>
      </c>
      <c r="E40" s="7" t="s">
        <v>50</v>
      </c>
      <c r="F40" s="19">
        <v>0.482</v>
      </c>
      <c r="G40" s="12">
        <f t="shared" si="6"/>
        <v>2.21</v>
      </c>
      <c r="H40" s="12">
        <v>0.24</v>
      </c>
      <c r="I40" s="11">
        <f t="shared" si="0"/>
        <v>1962.8</v>
      </c>
      <c r="J40" s="12"/>
      <c r="K40" s="12">
        <v>43.58865217842323</v>
      </c>
      <c r="L40" s="12">
        <v>15.144095311203321</v>
      </c>
      <c r="M40" s="12">
        <f t="shared" si="1"/>
        <v>2.878260555199831</v>
      </c>
      <c r="N40" s="12">
        <v>-16.555957588290223</v>
      </c>
      <c r="O40" s="12">
        <v>5.01780625501136</v>
      </c>
      <c r="P40" s="12"/>
      <c r="Q40" s="12"/>
      <c r="R40" s="12"/>
    </row>
    <row r="41" spans="2:18" s="7" customFormat="1" ht="12.75">
      <c r="B41" s="7">
        <f t="shared" si="3"/>
        <v>5</v>
      </c>
      <c r="C41" s="7">
        <f t="shared" si="5"/>
        <v>7</v>
      </c>
      <c r="D41" s="7">
        <v>163061</v>
      </c>
      <c r="E41" s="7" t="s">
        <v>51</v>
      </c>
      <c r="F41" s="19">
        <v>0.483</v>
      </c>
      <c r="G41" s="12">
        <f t="shared" si="6"/>
        <v>2.56</v>
      </c>
      <c r="H41" s="12">
        <v>0.24</v>
      </c>
      <c r="I41" s="11">
        <f t="shared" si="0"/>
        <v>1955.8</v>
      </c>
      <c r="J41" s="12"/>
      <c r="K41" s="12">
        <v>44.000963457556935</v>
      </c>
      <c r="L41" s="12">
        <v>15.142816231884058</v>
      </c>
      <c r="M41" s="12">
        <f t="shared" si="1"/>
        <v>2.9057318522369973</v>
      </c>
      <c r="N41" s="12">
        <v>-16.57380600301422</v>
      </c>
      <c r="O41" s="12">
        <v>5.061114935989761</v>
      </c>
      <c r="P41" s="12"/>
      <c r="Q41" s="12"/>
      <c r="R41" s="12"/>
    </row>
    <row r="42" spans="1:18" ht="12.75">
      <c r="A42" s="1">
        <v>5</v>
      </c>
      <c r="B42" s="7">
        <f t="shared" si="3"/>
        <v>5</v>
      </c>
      <c r="C42" s="7">
        <f t="shared" si="5"/>
        <v>8</v>
      </c>
      <c r="D42" s="1">
        <v>163029</v>
      </c>
      <c r="E42" s="1" t="s">
        <v>52</v>
      </c>
      <c r="F42" s="20">
        <v>0.476</v>
      </c>
      <c r="G42" s="6">
        <v>0.11</v>
      </c>
      <c r="H42" s="6">
        <v>0.24</v>
      </c>
      <c r="I42" s="15">
        <f t="shared" si="0"/>
        <v>2004.8</v>
      </c>
      <c r="K42" s="6">
        <v>42.30057920168068</v>
      </c>
      <c r="L42" s="6">
        <v>15.864892521008404</v>
      </c>
      <c r="M42" s="6">
        <f t="shared" si="1"/>
        <v>2.6663010257186395</v>
      </c>
      <c r="N42" s="6">
        <v>-18.42892614379012</v>
      </c>
      <c r="O42" s="6">
        <v>4.22835006897968</v>
      </c>
      <c r="P42" s="6"/>
      <c r="Q42" s="6"/>
      <c r="R42" s="6"/>
    </row>
    <row r="43" spans="2:18" ht="12.75">
      <c r="B43" s="7">
        <f t="shared" si="3"/>
        <v>5</v>
      </c>
      <c r="C43" s="7">
        <f t="shared" si="5"/>
        <v>8</v>
      </c>
      <c r="D43" s="1">
        <v>163030</v>
      </c>
      <c r="E43" s="1" t="s">
        <v>53</v>
      </c>
      <c r="F43" s="20">
        <v>0.529</v>
      </c>
      <c r="G43" s="6">
        <f aca="true" t="shared" si="7" ref="G43:G51">G42+0.35</f>
        <v>0.45999999999999996</v>
      </c>
      <c r="H43" s="6">
        <v>0.24</v>
      </c>
      <c r="I43" s="15">
        <f t="shared" si="0"/>
        <v>1997.8</v>
      </c>
      <c r="K43" s="6">
        <v>43.69454706994329</v>
      </c>
      <c r="L43" s="6">
        <v>15.727520642722116</v>
      </c>
      <c r="M43" s="6">
        <f t="shared" si="1"/>
        <v>2.778222204411022</v>
      </c>
      <c r="N43" s="6">
        <v>-17.189874290018082</v>
      </c>
      <c r="O43" s="6">
        <v>4.72879679177292</v>
      </c>
      <c r="P43" s="6"/>
      <c r="Q43" s="6"/>
      <c r="R43" s="6"/>
    </row>
    <row r="44" spans="2:18" ht="12.75">
      <c r="B44" s="7">
        <f t="shared" si="3"/>
        <v>5</v>
      </c>
      <c r="C44" s="7">
        <f t="shared" si="5"/>
        <v>8</v>
      </c>
      <c r="D44" s="1">
        <v>163031</v>
      </c>
      <c r="E44" s="1" t="s">
        <v>54</v>
      </c>
      <c r="F44" s="13">
        <v>0.499</v>
      </c>
      <c r="G44" s="6">
        <f t="shared" si="7"/>
        <v>0.8099999999999999</v>
      </c>
      <c r="H44" s="6">
        <v>0.24</v>
      </c>
      <c r="I44" s="15">
        <f t="shared" si="0"/>
        <v>1990.8</v>
      </c>
      <c r="K44" s="6">
        <v>44.16481142284569</v>
      </c>
      <c r="L44" s="6">
        <v>15.672865010020042</v>
      </c>
      <c r="M44" s="6">
        <f t="shared" si="1"/>
        <v>2.817915639202536</v>
      </c>
      <c r="N44" s="6">
        <v>-16.846638964770282</v>
      </c>
      <c r="O44" s="6">
        <v>4.54702746493488</v>
      </c>
      <c r="P44" s="6"/>
      <c r="Q44" s="6"/>
      <c r="R44" s="6"/>
    </row>
    <row r="45" spans="2:18" ht="12.75">
      <c r="B45" s="7">
        <f t="shared" si="3"/>
        <v>5</v>
      </c>
      <c r="C45" s="7">
        <f t="shared" si="5"/>
        <v>8</v>
      </c>
      <c r="D45" s="1">
        <v>163032</v>
      </c>
      <c r="E45" s="1" t="s">
        <v>55</v>
      </c>
      <c r="F45" s="13">
        <v>0.483</v>
      </c>
      <c r="G45" s="6">
        <f t="shared" si="7"/>
        <v>1.16</v>
      </c>
      <c r="H45" s="6">
        <v>0.24</v>
      </c>
      <c r="I45" s="15">
        <f t="shared" si="0"/>
        <v>1983.8</v>
      </c>
      <c r="K45" s="6">
        <v>45.640183643892335</v>
      </c>
      <c r="L45" s="6">
        <v>16.41999138716356</v>
      </c>
      <c r="M45" s="6">
        <f t="shared" si="1"/>
        <v>2.779549791942757</v>
      </c>
      <c r="N45" s="6">
        <v>-16.64543378356772</v>
      </c>
      <c r="O45" s="6">
        <v>5.14734637504768</v>
      </c>
      <c r="P45" s="6"/>
      <c r="Q45" s="6"/>
      <c r="R45" s="6"/>
    </row>
    <row r="46" spans="2:18" ht="12.75">
      <c r="B46" s="7">
        <f t="shared" si="3"/>
        <v>5</v>
      </c>
      <c r="C46" s="7">
        <f t="shared" si="5"/>
        <v>8</v>
      </c>
      <c r="D46" s="1">
        <v>163033</v>
      </c>
      <c r="E46" s="1" t="s">
        <v>56</v>
      </c>
      <c r="F46" s="13">
        <v>0.528</v>
      </c>
      <c r="G46" s="6">
        <f t="shared" si="7"/>
        <v>1.5099999999999998</v>
      </c>
      <c r="H46" s="6">
        <v>0.24</v>
      </c>
      <c r="I46" s="15">
        <f t="shared" si="0"/>
        <v>1976.8</v>
      </c>
      <c r="K46" s="6">
        <v>46.19766874999999</v>
      </c>
      <c r="L46" s="6">
        <v>16.237982424242425</v>
      </c>
      <c r="M46" s="6">
        <f t="shared" si="1"/>
        <v>2.845037489450006</v>
      </c>
      <c r="N46" s="6">
        <v>-16.442775145146282</v>
      </c>
      <c r="O46" s="6">
        <v>5.0523657873075205</v>
      </c>
      <c r="P46" s="6"/>
      <c r="Q46" s="6"/>
      <c r="R46" s="6"/>
    </row>
    <row r="47" spans="2:18" ht="12.75">
      <c r="B47" s="7">
        <f t="shared" si="3"/>
        <v>5</v>
      </c>
      <c r="C47" s="7">
        <f t="shared" si="5"/>
        <v>8</v>
      </c>
      <c r="D47" s="1">
        <v>163034</v>
      </c>
      <c r="E47" s="1" t="s">
        <v>57</v>
      </c>
      <c r="F47" s="13">
        <v>0.57</v>
      </c>
      <c r="G47" s="6">
        <f t="shared" si="7"/>
        <v>1.8599999999999999</v>
      </c>
      <c r="H47" s="6">
        <v>0.24</v>
      </c>
      <c r="I47" s="15">
        <f t="shared" si="0"/>
        <v>1969.8</v>
      </c>
      <c r="K47" s="6">
        <v>46.744210877192984</v>
      </c>
      <c r="L47" s="6">
        <v>16.38695859649123</v>
      </c>
      <c r="M47" s="6">
        <f t="shared" si="1"/>
        <v>2.8525251102545557</v>
      </c>
      <c r="N47" s="6">
        <v>-16.381202604415524</v>
      </c>
      <c r="O47" s="6">
        <v>4.839805148288</v>
      </c>
      <c r="P47" s="6"/>
      <c r="Q47" s="6"/>
      <c r="R47" s="6"/>
    </row>
    <row r="48" spans="2:18" ht="12.75">
      <c r="B48" s="7">
        <f t="shared" si="3"/>
        <v>5</v>
      </c>
      <c r="C48" s="7">
        <f t="shared" si="5"/>
        <v>8</v>
      </c>
      <c r="D48" s="1">
        <v>163035</v>
      </c>
      <c r="E48" s="1" t="s">
        <v>58</v>
      </c>
      <c r="F48" s="13">
        <v>0.566</v>
      </c>
      <c r="G48" s="6">
        <f t="shared" si="7"/>
        <v>2.21</v>
      </c>
      <c r="H48" s="6">
        <v>0.24</v>
      </c>
      <c r="I48" s="15">
        <f t="shared" si="0"/>
        <v>1962.8</v>
      </c>
      <c r="K48" s="6">
        <v>46.055919346289755</v>
      </c>
      <c r="L48" s="6">
        <v>16.24219284452297</v>
      </c>
      <c r="M48" s="6">
        <f t="shared" si="1"/>
        <v>2.835572744835391</v>
      </c>
      <c r="N48" s="6">
        <v>-15.56372472121822</v>
      </c>
      <c r="O48" s="6">
        <v>4.699646253400999</v>
      </c>
      <c r="P48" s="6"/>
      <c r="Q48" s="6"/>
      <c r="R48" s="6"/>
    </row>
    <row r="49" spans="2:18" ht="12.75">
      <c r="B49" s="7">
        <f t="shared" si="3"/>
        <v>5</v>
      </c>
      <c r="C49" s="7">
        <f t="shared" si="5"/>
        <v>8</v>
      </c>
      <c r="D49" s="1">
        <v>163036</v>
      </c>
      <c r="E49" s="1" t="s">
        <v>59</v>
      </c>
      <c r="F49" s="13">
        <v>0.52</v>
      </c>
      <c r="G49" s="6">
        <f t="shared" si="7"/>
        <v>2.56</v>
      </c>
      <c r="H49" s="6">
        <v>0.24</v>
      </c>
      <c r="I49" s="15">
        <f t="shared" si="0"/>
        <v>1955.8</v>
      </c>
      <c r="K49" s="6">
        <v>45.48708432692307</v>
      </c>
      <c r="L49" s="6">
        <v>15.959806884615384</v>
      </c>
      <c r="M49" s="6">
        <f t="shared" si="1"/>
        <v>2.850102426412866</v>
      </c>
      <c r="N49" s="6">
        <v>-16.09640687411662</v>
      </c>
      <c r="O49" s="6">
        <v>4.40944873350864</v>
      </c>
      <c r="P49" s="6"/>
      <c r="Q49" s="6"/>
      <c r="R49" s="6"/>
    </row>
    <row r="50" spans="2:18" ht="12.75">
      <c r="B50" s="7">
        <f t="shared" si="3"/>
        <v>5</v>
      </c>
      <c r="C50" s="7">
        <f t="shared" si="5"/>
        <v>8</v>
      </c>
      <c r="D50" s="1">
        <v>163037</v>
      </c>
      <c r="E50" s="1" t="s">
        <v>60</v>
      </c>
      <c r="F50" s="13">
        <v>0.561</v>
      </c>
      <c r="G50" s="6">
        <f t="shared" si="7"/>
        <v>2.91</v>
      </c>
      <c r="H50" s="6">
        <v>0.24</v>
      </c>
      <c r="I50" s="15">
        <f t="shared" si="0"/>
        <v>1948.8</v>
      </c>
      <c r="K50" s="6">
        <v>46.01107682709446</v>
      </c>
      <c r="L50" s="6">
        <v>15.902364991087346</v>
      </c>
      <c r="M50" s="6">
        <f t="shared" si="1"/>
        <v>2.8933480556434135</v>
      </c>
      <c r="N50" s="6">
        <v>-16.010386894428724</v>
      </c>
      <c r="O50" s="6">
        <v>4.44240416605376</v>
      </c>
      <c r="P50" s="6"/>
      <c r="Q50" s="6"/>
      <c r="R50" s="6"/>
    </row>
    <row r="51" spans="2:18" ht="12.75">
      <c r="B51" s="7">
        <f t="shared" si="3"/>
        <v>5</v>
      </c>
      <c r="C51" s="7">
        <f t="shared" si="5"/>
        <v>8</v>
      </c>
      <c r="D51" s="1">
        <v>163038</v>
      </c>
      <c r="E51" s="1" t="s">
        <v>61</v>
      </c>
      <c r="F51" s="13">
        <v>0.5</v>
      </c>
      <c r="G51" s="6">
        <f t="shared" si="7"/>
        <v>3.2600000000000002</v>
      </c>
      <c r="H51" s="6">
        <v>0.24</v>
      </c>
      <c r="I51" s="15">
        <f t="shared" si="0"/>
        <v>1941.8</v>
      </c>
      <c r="K51" s="6">
        <v>44.929571100000004</v>
      </c>
      <c r="L51" s="6">
        <v>15.812409</v>
      </c>
      <c r="M51" s="6">
        <f t="shared" si="1"/>
        <v>2.841412152948991</v>
      </c>
      <c r="N51" s="6">
        <v>-15.69362878868638</v>
      </c>
      <c r="O51" s="6">
        <v>4.500886738899999</v>
      </c>
      <c r="P51" s="6"/>
      <c r="Q51" s="6"/>
      <c r="R51" s="6"/>
    </row>
    <row r="52" spans="1:18" s="7" customFormat="1" ht="12.75">
      <c r="A52" s="7">
        <v>5</v>
      </c>
      <c r="B52" s="7">
        <f t="shared" si="3"/>
        <v>5</v>
      </c>
      <c r="C52" s="7">
        <f t="shared" si="5"/>
        <v>9</v>
      </c>
      <c r="D52" s="8">
        <v>163011</v>
      </c>
      <c r="E52" s="8" t="s">
        <v>62</v>
      </c>
      <c r="F52" s="9">
        <v>0.588</v>
      </c>
      <c r="G52" s="10">
        <v>0.11</v>
      </c>
      <c r="H52" s="10">
        <v>0.24</v>
      </c>
      <c r="I52" s="11">
        <f t="shared" si="0"/>
        <v>2004.8</v>
      </c>
      <c r="J52" s="10"/>
      <c r="K52" s="12">
        <v>45.376268027210884</v>
      </c>
      <c r="L52" s="12">
        <v>16.540427414965986</v>
      </c>
      <c r="M52" s="12">
        <f t="shared" si="1"/>
        <v>2.743355228302859</v>
      </c>
      <c r="N52" s="12">
        <v>-17.313496692551684</v>
      </c>
      <c r="O52" s="12">
        <v>4.39255418522672</v>
      </c>
      <c r="P52" s="12"/>
      <c r="Q52" s="12"/>
      <c r="R52" s="12"/>
    </row>
    <row r="53" spans="2:18" s="7" customFormat="1" ht="12.75">
      <c r="B53" s="7">
        <f t="shared" si="3"/>
        <v>5</v>
      </c>
      <c r="C53" s="7">
        <f t="shared" si="5"/>
        <v>9</v>
      </c>
      <c r="D53" s="8">
        <v>163012</v>
      </c>
      <c r="E53" s="8" t="s">
        <v>63</v>
      </c>
      <c r="F53" s="9">
        <v>0.503</v>
      </c>
      <c r="G53" s="10">
        <f aca="true" t="shared" si="8" ref="G53:G60">G52+0.35</f>
        <v>0.45999999999999996</v>
      </c>
      <c r="H53" s="10">
        <v>0.24</v>
      </c>
      <c r="I53" s="11">
        <f t="shared" si="0"/>
        <v>1997.8</v>
      </c>
      <c r="J53" s="10"/>
      <c r="K53" s="12">
        <v>45.94214314115309</v>
      </c>
      <c r="L53" s="12">
        <v>16.68309077534791</v>
      </c>
      <c r="M53" s="12">
        <f t="shared" si="1"/>
        <v>2.7538148512049325</v>
      </c>
      <c r="N53" s="12">
        <v>-17.078503904752</v>
      </c>
      <c r="O53" s="12">
        <v>4.39153110817068</v>
      </c>
      <c r="P53" s="12"/>
      <c r="Q53" s="12"/>
      <c r="R53" s="12"/>
    </row>
    <row r="54" spans="2:18" s="7" customFormat="1" ht="12.75">
      <c r="B54" s="7">
        <f t="shared" si="3"/>
        <v>5</v>
      </c>
      <c r="C54" s="7">
        <f t="shared" si="5"/>
        <v>9</v>
      </c>
      <c r="D54" s="8">
        <v>163013</v>
      </c>
      <c r="E54" s="8" t="s">
        <v>64</v>
      </c>
      <c r="F54" s="9">
        <v>0.519</v>
      </c>
      <c r="G54" s="10">
        <f t="shared" si="8"/>
        <v>0.8099999999999999</v>
      </c>
      <c r="H54" s="10">
        <v>0.24</v>
      </c>
      <c r="I54" s="11">
        <f t="shared" si="0"/>
        <v>1990.8</v>
      </c>
      <c r="J54" s="10"/>
      <c r="K54" s="12">
        <v>45.55950038535645</v>
      </c>
      <c r="L54" s="12">
        <v>16.263023121387285</v>
      </c>
      <c r="M54" s="12">
        <f t="shared" si="1"/>
        <v>2.8014164430130926</v>
      </c>
      <c r="N54" s="12">
        <v>-16.30265466416612</v>
      </c>
      <c r="O54" s="12">
        <v>4.148211784299999</v>
      </c>
      <c r="P54" s="12"/>
      <c r="Q54" s="12"/>
      <c r="R54" s="12"/>
    </row>
    <row r="55" spans="2:18" s="7" customFormat="1" ht="12.75">
      <c r="B55" s="7">
        <f t="shared" si="3"/>
        <v>5</v>
      </c>
      <c r="C55" s="7">
        <f t="shared" si="5"/>
        <v>9</v>
      </c>
      <c r="D55" s="8">
        <v>163014</v>
      </c>
      <c r="E55" s="8" t="s">
        <v>65</v>
      </c>
      <c r="F55" s="9">
        <v>0.573</v>
      </c>
      <c r="G55" s="10">
        <f t="shared" si="8"/>
        <v>1.16</v>
      </c>
      <c r="H55" s="10">
        <v>0.24</v>
      </c>
      <c r="I55" s="11">
        <f t="shared" si="0"/>
        <v>1983.8</v>
      </c>
      <c r="J55" s="10"/>
      <c r="K55" s="12">
        <v>46.18398062827225</v>
      </c>
      <c r="L55" s="12">
        <v>16.735830017452006</v>
      </c>
      <c r="M55" s="12">
        <f t="shared" si="1"/>
        <v>2.7595871002580643</v>
      </c>
      <c r="N55" s="12">
        <v>-16.265932380882283</v>
      </c>
      <c r="O55" s="12">
        <v>4.3019967265079995</v>
      </c>
      <c r="P55" s="12"/>
      <c r="Q55" s="12"/>
      <c r="R55" s="12"/>
    </row>
    <row r="56" spans="2:18" s="7" customFormat="1" ht="12.75">
      <c r="B56" s="7">
        <f t="shared" si="3"/>
        <v>5</v>
      </c>
      <c r="C56" s="7">
        <f t="shared" si="5"/>
        <v>9</v>
      </c>
      <c r="D56" s="8">
        <v>163015</v>
      </c>
      <c r="E56" s="8" t="s">
        <v>66</v>
      </c>
      <c r="F56" s="9">
        <v>0.413</v>
      </c>
      <c r="G56" s="10">
        <f t="shared" si="8"/>
        <v>1.5099999999999998</v>
      </c>
      <c r="H56" s="10">
        <v>0.24</v>
      </c>
      <c r="I56" s="11">
        <f t="shared" si="0"/>
        <v>1976.8</v>
      </c>
      <c r="J56" s="10"/>
      <c r="K56" s="12">
        <v>45.15587167070218</v>
      </c>
      <c r="L56" s="12">
        <v>16.66017699757869</v>
      </c>
      <c r="M56" s="12">
        <f t="shared" si="1"/>
        <v>2.7104076791780134</v>
      </c>
      <c r="N56" s="12">
        <v>-15.986833412500001</v>
      </c>
      <c r="O56" s="12">
        <v>4.291512271483</v>
      </c>
      <c r="P56" s="12"/>
      <c r="Q56" s="12"/>
      <c r="R56" s="12"/>
    </row>
    <row r="57" spans="2:18" s="7" customFormat="1" ht="12.75">
      <c r="B57" s="7">
        <f t="shared" si="3"/>
        <v>5</v>
      </c>
      <c r="C57" s="7">
        <f t="shared" si="5"/>
        <v>9</v>
      </c>
      <c r="D57" s="8">
        <v>163016</v>
      </c>
      <c r="E57" s="8" t="s">
        <v>67</v>
      </c>
      <c r="F57" s="9">
        <v>0.452</v>
      </c>
      <c r="G57" s="10">
        <f t="shared" si="8"/>
        <v>1.8599999999999999</v>
      </c>
      <c r="H57" s="10">
        <v>0.24</v>
      </c>
      <c r="I57" s="11">
        <f t="shared" si="0"/>
        <v>1969.8</v>
      </c>
      <c r="J57" s="10"/>
      <c r="K57" s="12">
        <v>44.21729756637168</v>
      </c>
      <c r="L57" s="12">
        <v>15.93085557522124</v>
      </c>
      <c r="M57" s="12">
        <f t="shared" si="1"/>
        <v>2.77557582250303</v>
      </c>
      <c r="N57" s="12">
        <v>-15.839638228993003</v>
      </c>
      <c r="O57" s="12">
        <v>4.41559554385152</v>
      </c>
      <c r="P57" s="12"/>
      <c r="Q57" s="12"/>
      <c r="R57" s="12"/>
    </row>
    <row r="58" spans="2:18" s="7" customFormat="1" ht="12.75">
      <c r="B58" s="7">
        <f t="shared" si="3"/>
        <v>5</v>
      </c>
      <c r="C58" s="7">
        <f t="shared" si="5"/>
        <v>9</v>
      </c>
      <c r="D58" s="8">
        <v>163017</v>
      </c>
      <c r="E58" s="8" t="s">
        <v>68</v>
      </c>
      <c r="F58" s="9">
        <v>0.47</v>
      </c>
      <c r="G58" s="10">
        <f t="shared" si="8"/>
        <v>2.21</v>
      </c>
      <c r="H58" s="10">
        <v>0.24</v>
      </c>
      <c r="I58" s="11">
        <f t="shared" si="0"/>
        <v>1962.8</v>
      </c>
      <c r="J58" s="10"/>
      <c r="K58" s="12">
        <v>45.220998510638296</v>
      </c>
      <c r="L58" s="12">
        <v>16.450375234042554</v>
      </c>
      <c r="M58" s="12">
        <f t="shared" si="1"/>
        <v>2.748934165164668</v>
      </c>
      <c r="N58" s="12">
        <v>-15.69597934756612</v>
      </c>
      <c r="O58" s="12">
        <v>4.21973284711088</v>
      </c>
      <c r="P58" s="12"/>
      <c r="Q58" s="12"/>
      <c r="R58" s="12"/>
    </row>
    <row r="59" spans="2:18" s="7" customFormat="1" ht="12.75">
      <c r="B59" s="7">
        <f t="shared" si="3"/>
        <v>5</v>
      </c>
      <c r="C59" s="7">
        <f t="shared" si="5"/>
        <v>9</v>
      </c>
      <c r="D59" s="8">
        <v>163018</v>
      </c>
      <c r="E59" s="8" t="s">
        <v>69</v>
      </c>
      <c r="F59" s="9">
        <v>0.512</v>
      </c>
      <c r="G59" s="10">
        <f t="shared" si="8"/>
        <v>2.56</v>
      </c>
      <c r="H59" s="10">
        <v>0.24</v>
      </c>
      <c r="I59" s="11">
        <f t="shared" si="0"/>
        <v>1955.8</v>
      </c>
      <c r="J59" s="10"/>
      <c r="K59" s="12">
        <v>45.850961914062495</v>
      </c>
      <c r="L59" s="12">
        <v>16.7519943359375</v>
      </c>
      <c r="M59" s="12">
        <f t="shared" si="1"/>
        <v>2.7370449747407055</v>
      </c>
      <c r="N59" s="12">
        <v>-15.755524492825</v>
      </c>
      <c r="O59" s="12">
        <v>4.321513679163</v>
      </c>
      <c r="P59" s="12"/>
      <c r="Q59" s="12"/>
      <c r="R59" s="12"/>
    </row>
    <row r="60" spans="2:18" s="7" customFormat="1" ht="12.75">
      <c r="B60" s="7">
        <f t="shared" si="3"/>
        <v>5</v>
      </c>
      <c r="C60" s="7">
        <f t="shared" si="5"/>
        <v>9</v>
      </c>
      <c r="D60" s="8">
        <v>163019</v>
      </c>
      <c r="E60" s="8" t="s">
        <v>70</v>
      </c>
      <c r="F60" s="9">
        <v>0.57</v>
      </c>
      <c r="G60" s="10">
        <f t="shared" si="8"/>
        <v>2.91</v>
      </c>
      <c r="H60" s="10">
        <v>0.24</v>
      </c>
      <c r="I60" s="11">
        <f t="shared" si="0"/>
        <v>1948.8</v>
      </c>
      <c r="J60" s="10"/>
      <c r="K60" s="12">
        <v>45.91699596491229</v>
      </c>
      <c r="L60" s="12">
        <v>16.460183719298247</v>
      </c>
      <c r="M60" s="12">
        <f t="shared" si="1"/>
        <v>2.78957979740398</v>
      </c>
      <c r="N60" s="12">
        <v>-15.670349151300522</v>
      </c>
      <c r="O60" s="12">
        <v>4.477875094107519</v>
      </c>
      <c r="P60" s="12"/>
      <c r="Q60" s="12"/>
      <c r="R60" s="12"/>
    </row>
    <row r="61" spans="1:18" ht="12.75">
      <c r="A61" s="1">
        <v>5</v>
      </c>
      <c r="B61" s="7">
        <f t="shared" si="3"/>
        <v>5</v>
      </c>
      <c r="C61" s="7">
        <f t="shared" si="5"/>
        <v>10</v>
      </c>
      <c r="D61" s="1">
        <v>163228</v>
      </c>
      <c r="E61" s="1" t="s">
        <v>71</v>
      </c>
      <c r="F61" s="20">
        <v>0.544</v>
      </c>
      <c r="G61" s="18">
        <v>0.11</v>
      </c>
      <c r="H61" s="6">
        <v>0.24</v>
      </c>
      <c r="I61" s="15">
        <f t="shared" si="0"/>
        <v>2004.8</v>
      </c>
      <c r="K61" s="6">
        <v>43.14</v>
      </c>
      <c r="L61" s="6">
        <v>15.882</v>
      </c>
      <c r="M61" s="6">
        <f t="shared" si="1"/>
        <v>2.7162825840574234</v>
      </c>
      <c r="N61" s="6">
        <v>-17.898698415369363</v>
      </c>
      <c r="O61" s="6">
        <v>4.22962652046876</v>
      </c>
      <c r="P61" s="6"/>
      <c r="Q61" s="6"/>
      <c r="R61" s="6"/>
    </row>
    <row r="62" spans="2:18" ht="12.75">
      <c r="B62" s="7">
        <f t="shared" si="3"/>
        <v>5</v>
      </c>
      <c r="C62" s="7">
        <f t="shared" si="5"/>
        <v>10</v>
      </c>
      <c r="D62" s="1">
        <v>163229</v>
      </c>
      <c r="E62" s="1" t="s">
        <v>72</v>
      </c>
      <c r="F62" s="20">
        <v>0.477</v>
      </c>
      <c r="G62" s="6">
        <f aca="true" t="shared" si="9" ref="G62:G70">G61+0.35</f>
        <v>0.45999999999999996</v>
      </c>
      <c r="H62" s="6">
        <v>0.24</v>
      </c>
      <c r="I62" s="15">
        <f t="shared" si="0"/>
        <v>1997.8</v>
      </c>
      <c r="K62" s="6">
        <v>42.156</v>
      </c>
      <c r="L62" s="6">
        <v>15.304</v>
      </c>
      <c r="M62" s="6">
        <f t="shared" si="1"/>
        <v>2.7545739675901726</v>
      </c>
      <c r="N62" s="6">
        <v>-16.64259939280616</v>
      </c>
      <c r="O62" s="6">
        <v>4.139988325750999</v>
      </c>
      <c r="P62" s="6"/>
      <c r="Q62" s="6"/>
      <c r="R62" s="6"/>
    </row>
    <row r="63" spans="2:18" ht="12.75">
      <c r="B63" s="7">
        <f t="shared" si="3"/>
        <v>5</v>
      </c>
      <c r="C63" s="7">
        <f t="shared" si="5"/>
        <v>10</v>
      </c>
      <c r="D63" s="1">
        <v>163230</v>
      </c>
      <c r="E63" s="1" t="s">
        <v>73</v>
      </c>
      <c r="F63" s="13">
        <v>0.574</v>
      </c>
      <c r="G63" s="6">
        <f t="shared" si="9"/>
        <v>0.8099999999999999</v>
      </c>
      <c r="H63" s="6">
        <v>0.24</v>
      </c>
      <c r="I63" s="15">
        <f t="shared" si="0"/>
        <v>1990.8</v>
      </c>
      <c r="K63" s="6">
        <v>41.693</v>
      </c>
      <c r="L63" s="6">
        <v>14.153</v>
      </c>
      <c r="M63" s="6">
        <f t="shared" si="1"/>
        <v>2.9458771991803854</v>
      </c>
      <c r="N63" s="6">
        <v>-15.930255123810962</v>
      </c>
      <c r="O63" s="6">
        <v>4.11901331023216</v>
      </c>
      <c r="P63" s="6"/>
      <c r="Q63" s="6"/>
      <c r="R63" s="6"/>
    </row>
    <row r="64" spans="2:18" ht="12.75">
      <c r="B64" s="7">
        <f t="shared" si="3"/>
        <v>5</v>
      </c>
      <c r="C64" s="7">
        <f t="shared" si="5"/>
        <v>10</v>
      </c>
      <c r="D64" s="1">
        <v>163231</v>
      </c>
      <c r="E64" s="1" t="s">
        <v>74</v>
      </c>
      <c r="F64" s="13">
        <v>0.509</v>
      </c>
      <c r="G64" s="6">
        <f t="shared" si="9"/>
        <v>1.16</v>
      </c>
      <c r="H64" s="6">
        <v>0.24</v>
      </c>
      <c r="I64" s="15">
        <f t="shared" si="0"/>
        <v>1983.8</v>
      </c>
      <c r="K64" s="6">
        <v>41.718</v>
      </c>
      <c r="L64" s="6">
        <v>14.488</v>
      </c>
      <c r="M64" s="6">
        <f t="shared" si="1"/>
        <v>2.879486471562673</v>
      </c>
      <c r="N64" s="6">
        <v>-15.807532364236744</v>
      </c>
      <c r="O64" s="6">
        <v>4.14657859470071</v>
      </c>
      <c r="P64" s="6"/>
      <c r="Q64" s="6"/>
      <c r="R64" s="6"/>
    </row>
    <row r="65" spans="2:18" ht="12.75">
      <c r="B65" s="7">
        <f t="shared" si="3"/>
        <v>5</v>
      </c>
      <c r="C65" s="7">
        <f t="shared" si="5"/>
        <v>10</v>
      </c>
      <c r="D65" s="1">
        <v>163232</v>
      </c>
      <c r="E65" s="1" t="s">
        <v>75</v>
      </c>
      <c r="F65" s="13">
        <v>0.469</v>
      </c>
      <c r="G65" s="6">
        <f t="shared" si="9"/>
        <v>1.5099999999999998</v>
      </c>
      <c r="H65" s="6">
        <v>0.24</v>
      </c>
      <c r="I65" s="15">
        <f t="shared" si="0"/>
        <v>1976.8</v>
      </c>
      <c r="K65" s="6">
        <v>39.129</v>
      </c>
      <c r="L65" s="6">
        <v>13.353</v>
      </c>
      <c r="M65" s="6">
        <f t="shared" si="1"/>
        <v>2.9303527297236576</v>
      </c>
      <c r="N65" s="6">
        <v>-15.395104810186002</v>
      </c>
      <c r="O65" s="6">
        <v>3.9814550980140404</v>
      </c>
      <c r="P65" s="6"/>
      <c r="Q65" s="6"/>
      <c r="R65" s="6"/>
    </row>
    <row r="66" spans="2:18" ht="12.75">
      <c r="B66" s="7">
        <f t="shared" si="3"/>
        <v>5</v>
      </c>
      <c r="C66" s="7">
        <f t="shared" si="5"/>
        <v>10</v>
      </c>
      <c r="D66" s="1">
        <v>163233</v>
      </c>
      <c r="E66" s="1" t="s">
        <v>76</v>
      </c>
      <c r="F66" s="13">
        <v>0.591</v>
      </c>
      <c r="G66" s="6">
        <f t="shared" si="9"/>
        <v>1.8599999999999999</v>
      </c>
      <c r="H66" s="6">
        <v>0.24</v>
      </c>
      <c r="I66" s="15">
        <f aca="true" t="shared" si="10" ref="I66:I129">2007-(G66/0.05)</f>
        <v>1969.8</v>
      </c>
      <c r="K66" s="6">
        <v>40.96</v>
      </c>
      <c r="L66" s="6">
        <v>13.84</v>
      </c>
      <c r="M66" s="6">
        <f aca="true" t="shared" si="11" ref="M66:M129">K66/L66</f>
        <v>2.9595375722543356</v>
      </c>
      <c r="N66" s="6">
        <v>-15.026437184406502</v>
      </c>
      <c r="O66" s="6">
        <v>4.58482738179696</v>
      </c>
      <c r="P66" s="6"/>
      <c r="Q66" s="6"/>
      <c r="R66" s="6"/>
    </row>
    <row r="67" spans="2:18" ht="12.75">
      <c r="B67" s="7">
        <f t="shared" si="3"/>
        <v>5</v>
      </c>
      <c r="C67" s="7">
        <f t="shared" si="5"/>
        <v>10</v>
      </c>
      <c r="D67" s="1">
        <v>163234</v>
      </c>
      <c r="E67" s="1" t="s">
        <v>77</v>
      </c>
      <c r="F67" s="13">
        <v>0.446</v>
      </c>
      <c r="G67" s="6">
        <f t="shared" si="9"/>
        <v>2.21</v>
      </c>
      <c r="H67" s="6">
        <v>0.24</v>
      </c>
      <c r="I67" s="15">
        <f t="shared" si="10"/>
        <v>1962.8</v>
      </c>
      <c r="K67" s="6">
        <v>40.924</v>
      </c>
      <c r="L67" s="6">
        <v>13.383</v>
      </c>
      <c r="M67" s="6">
        <f t="shared" si="11"/>
        <v>3.057909287902563</v>
      </c>
      <c r="N67" s="6">
        <v>-14.866007360612262</v>
      </c>
      <c r="O67" s="6">
        <v>4.65812884293711</v>
      </c>
      <c r="P67" s="6"/>
      <c r="Q67" s="6"/>
      <c r="R67" s="6"/>
    </row>
    <row r="68" spans="2:18" ht="12.75">
      <c r="B68" s="7">
        <f aca="true" t="shared" si="12" ref="B68:B131">IF(A68&gt;B67,A68,B67)</f>
        <v>5</v>
      </c>
      <c r="C68" s="7">
        <f t="shared" si="5"/>
        <v>10</v>
      </c>
      <c r="D68" s="1">
        <v>163235</v>
      </c>
      <c r="E68" s="1" t="s">
        <v>78</v>
      </c>
      <c r="F68" s="13">
        <v>0.468</v>
      </c>
      <c r="G68" s="6">
        <f t="shared" si="9"/>
        <v>2.56</v>
      </c>
      <c r="H68" s="6">
        <v>0.24</v>
      </c>
      <c r="I68" s="15">
        <f t="shared" si="10"/>
        <v>1955.8</v>
      </c>
      <c r="K68" s="6">
        <v>41.456</v>
      </c>
      <c r="L68" s="6">
        <v>13.675</v>
      </c>
      <c r="M68" s="6">
        <f t="shared" si="11"/>
        <v>3.0315173674588665</v>
      </c>
      <c r="N68" s="6">
        <v>-14.93149337068154</v>
      </c>
      <c r="O68" s="6">
        <v>4.58152651320279</v>
      </c>
      <c r="P68" s="6"/>
      <c r="Q68" s="6"/>
      <c r="R68" s="6"/>
    </row>
    <row r="69" spans="2:18" ht="12.75">
      <c r="B69" s="7">
        <f t="shared" si="12"/>
        <v>5</v>
      </c>
      <c r="C69" s="7">
        <f t="shared" si="5"/>
        <v>10</v>
      </c>
      <c r="D69" s="1">
        <v>163236</v>
      </c>
      <c r="E69" s="1" t="s">
        <v>79</v>
      </c>
      <c r="F69" s="13">
        <v>0.491</v>
      </c>
      <c r="G69" s="6">
        <f t="shared" si="9"/>
        <v>2.91</v>
      </c>
      <c r="H69" s="6">
        <v>0.24</v>
      </c>
      <c r="I69" s="15">
        <f t="shared" si="10"/>
        <v>1948.8</v>
      </c>
      <c r="K69" s="6">
        <v>38.883</v>
      </c>
      <c r="L69" s="6">
        <v>13.073</v>
      </c>
      <c r="M69" s="6">
        <f t="shared" si="11"/>
        <v>2.9742981718044827</v>
      </c>
      <c r="N69" s="6">
        <v>-15.13762496718666</v>
      </c>
      <c r="O69" s="6">
        <v>4.511721496120161</v>
      </c>
      <c r="P69" s="6"/>
      <c r="Q69" s="6"/>
      <c r="R69" s="6"/>
    </row>
    <row r="70" spans="2:18" ht="12.75">
      <c r="B70" s="7">
        <f t="shared" si="12"/>
        <v>5</v>
      </c>
      <c r="C70" s="7">
        <f t="shared" si="5"/>
        <v>10</v>
      </c>
      <c r="D70" s="1">
        <v>163237</v>
      </c>
      <c r="E70" s="1" t="s">
        <v>80</v>
      </c>
      <c r="F70" s="13">
        <v>0.503</v>
      </c>
      <c r="G70" s="6">
        <f t="shared" si="9"/>
        <v>3.2600000000000002</v>
      </c>
      <c r="H70" s="6">
        <v>0.24</v>
      </c>
      <c r="I70" s="15">
        <f t="shared" si="10"/>
        <v>1941.8</v>
      </c>
      <c r="K70" s="6">
        <v>42.598</v>
      </c>
      <c r="L70" s="6">
        <v>14.54</v>
      </c>
      <c r="M70" s="6">
        <f t="shared" si="11"/>
        <v>2.9297111416781294</v>
      </c>
      <c r="N70" s="6">
        <v>-15.141775572224002</v>
      </c>
      <c r="O70" s="6">
        <v>4.482825490494791</v>
      </c>
      <c r="P70" s="6"/>
      <c r="Q70" s="6"/>
      <c r="R70" s="6"/>
    </row>
    <row r="71" spans="1:18" s="7" customFormat="1" ht="12.75">
      <c r="A71" s="7">
        <v>8</v>
      </c>
      <c r="B71" s="7">
        <f t="shared" si="12"/>
        <v>8</v>
      </c>
      <c r="C71" s="7">
        <f t="shared" si="5"/>
        <v>11</v>
      </c>
      <c r="D71" s="7">
        <v>163047</v>
      </c>
      <c r="E71" s="7" t="s">
        <v>81</v>
      </c>
      <c r="F71" s="19">
        <v>0.469</v>
      </c>
      <c r="G71" s="12">
        <v>0.11</v>
      </c>
      <c r="H71" s="12">
        <v>0.24</v>
      </c>
      <c r="I71" s="11">
        <f t="shared" si="10"/>
        <v>2004.8</v>
      </c>
      <c r="J71" s="12"/>
      <c r="K71" s="12">
        <v>43.925321748400854</v>
      </c>
      <c r="L71" s="12">
        <v>15.516275138592752</v>
      </c>
      <c r="M71" s="12">
        <f t="shared" si="11"/>
        <v>2.830919235193754</v>
      </c>
      <c r="N71" s="12">
        <v>-18.481734954732723</v>
      </c>
      <c r="O71" s="12">
        <v>6.21722275586816</v>
      </c>
      <c r="P71" s="12"/>
      <c r="Q71" s="12"/>
      <c r="R71" s="12"/>
    </row>
    <row r="72" spans="2:18" s="7" customFormat="1" ht="12.75">
      <c r="B72" s="7">
        <f t="shared" si="12"/>
        <v>8</v>
      </c>
      <c r="C72" s="7">
        <f t="shared" si="5"/>
        <v>11</v>
      </c>
      <c r="D72" s="7">
        <v>163048</v>
      </c>
      <c r="E72" s="7" t="s">
        <v>82</v>
      </c>
      <c r="F72" s="19">
        <v>0.5012</v>
      </c>
      <c r="G72" s="12">
        <f aca="true" t="shared" si="13" ref="G72:G77">G71+0.35</f>
        <v>0.45999999999999996</v>
      </c>
      <c r="H72" s="12">
        <v>0.24</v>
      </c>
      <c r="I72" s="11">
        <f t="shared" si="10"/>
        <v>1997.8</v>
      </c>
      <c r="J72" s="12"/>
      <c r="K72" s="12">
        <v>43.64790618762475</v>
      </c>
      <c r="L72" s="12">
        <v>15.47838401197605</v>
      </c>
      <c r="M72" s="12">
        <f t="shared" si="11"/>
        <v>2.8199265604118082</v>
      </c>
      <c r="N72" s="12">
        <v>-17.845315854712005</v>
      </c>
      <c r="O72" s="12">
        <v>6.51847380501796</v>
      </c>
      <c r="P72" s="12"/>
      <c r="Q72" s="12"/>
      <c r="R72" s="12"/>
    </row>
    <row r="73" spans="2:18" s="7" customFormat="1" ht="12.75">
      <c r="B73" s="7">
        <f t="shared" si="12"/>
        <v>8</v>
      </c>
      <c r="C73" s="7">
        <f t="shared" si="5"/>
        <v>11</v>
      </c>
      <c r="D73" s="7">
        <v>163049</v>
      </c>
      <c r="E73" s="7" t="s">
        <v>83</v>
      </c>
      <c r="F73" s="19">
        <v>0.458</v>
      </c>
      <c r="G73" s="12">
        <f t="shared" si="13"/>
        <v>0.8099999999999999</v>
      </c>
      <c r="H73" s="12">
        <v>0.24</v>
      </c>
      <c r="I73" s="11">
        <f t="shared" si="10"/>
        <v>1990.8</v>
      </c>
      <c r="J73" s="12"/>
      <c r="K73" s="12">
        <v>43.30035458515283</v>
      </c>
      <c r="L73" s="12">
        <v>15.45722711790393</v>
      </c>
      <c r="M73" s="12">
        <f t="shared" si="11"/>
        <v>2.801301569477395</v>
      </c>
      <c r="N73" s="12">
        <v>-17.32071668557312</v>
      </c>
      <c r="O73" s="12">
        <v>6.39276799409104</v>
      </c>
      <c r="P73" s="12"/>
      <c r="Q73" s="12"/>
      <c r="R73" s="12"/>
    </row>
    <row r="74" spans="2:18" s="7" customFormat="1" ht="12.75">
      <c r="B74" s="7">
        <f t="shared" si="12"/>
        <v>8</v>
      </c>
      <c r="C74" s="7">
        <f t="shared" si="5"/>
        <v>11</v>
      </c>
      <c r="D74" s="7">
        <v>163050</v>
      </c>
      <c r="E74" s="7" t="s">
        <v>84</v>
      </c>
      <c r="F74" s="19">
        <v>0.495</v>
      </c>
      <c r="G74" s="12">
        <f t="shared" si="13"/>
        <v>1.16</v>
      </c>
      <c r="H74" s="12">
        <v>0.24</v>
      </c>
      <c r="I74" s="11">
        <f t="shared" si="10"/>
        <v>1983.8</v>
      </c>
      <c r="J74" s="12"/>
      <c r="K74" s="12">
        <v>41.61094858585857</v>
      </c>
      <c r="L74" s="12">
        <v>14.923211434343436</v>
      </c>
      <c r="M74" s="12">
        <f t="shared" si="11"/>
        <v>2.7883374010300144</v>
      </c>
      <c r="N74" s="12">
        <v>-17.11509876230718</v>
      </c>
      <c r="O74" s="12">
        <v>5.87787703903056</v>
      </c>
      <c r="P74" s="12"/>
      <c r="Q74" s="12"/>
      <c r="R74" s="12"/>
    </row>
    <row r="75" spans="2:18" s="7" customFormat="1" ht="12.75">
      <c r="B75" s="7">
        <f t="shared" si="12"/>
        <v>8</v>
      </c>
      <c r="C75" s="7">
        <f t="shared" si="5"/>
        <v>11</v>
      </c>
      <c r="D75" s="7">
        <v>163051</v>
      </c>
      <c r="E75" s="7" t="s">
        <v>85</v>
      </c>
      <c r="F75" s="19">
        <v>0.577</v>
      </c>
      <c r="G75" s="12">
        <f t="shared" si="13"/>
        <v>1.5099999999999998</v>
      </c>
      <c r="H75" s="12">
        <v>0.24</v>
      </c>
      <c r="I75" s="11">
        <f t="shared" si="10"/>
        <v>1976.8</v>
      </c>
      <c r="J75" s="12"/>
      <c r="K75" s="12">
        <v>44.56693258232236</v>
      </c>
      <c r="L75" s="12">
        <v>16.10278149046794</v>
      </c>
      <c r="M75" s="12">
        <f t="shared" si="11"/>
        <v>2.767654309207624</v>
      </c>
      <c r="N75" s="12">
        <v>-16.697519414611122</v>
      </c>
      <c r="O75" s="12">
        <v>5.97966935433664</v>
      </c>
      <c r="P75" s="12"/>
      <c r="Q75" s="12"/>
      <c r="R75" s="12"/>
    </row>
    <row r="76" spans="2:18" s="7" customFormat="1" ht="12.75">
      <c r="B76" s="7">
        <f t="shared" si="12"/>
        <v>8</v>
      </c>
      <c r="C76" s="7">
        <f t="shared" si="5"/>
        <v>11</v>
      </c>
      <c r="D76" s="7">
        <v>163052</v>
      </c>
      <c r="E76" s="7" t="s">
        <v>86</v>
      </c>
      <c r="F76" s="19">
        <v>0.431</v>
      </c>
      <c r="G76" s="12">
        <f t="shared" si="13"/>
        <v>1.8599999999999999</v>
      </c>
      <c r="H76" s="12">
        <v>0.24</v>
      </c>
      <c r="I76" s="11">
        <f t="shared" si="10"/>
        <v>1969.8</v>
      </c>
      <c r="J76" s="12"/>
      <c r="K76" s="12">
        <v>42.53933167053364</v>
      </c>
      <c r="L76" s="12">
        <v>15.131651554524362</v>
      </c>
      <c r="M76" s="12">
        <f t="shared" si="11"/>
        <v>2.8112814729608537</v>
      </c>
      <c r="N76" s="12">
        <v>-17.908162400126383</v>
      </c>
      <c r="O76" s="12">
        <v>5.89225414742224</v>
      </c>
      <c r="P76" s="12"/>
      <c r="Q76" s="12"/>
      <c r="R76" s="12"/>
    </row>
    <row r="77" spans="2:18" s="7" customFormat="1" ht="12.75">
      <c r="B77" s="7">
        <f t="shared" si="12"/>
        <v>8</v>
      </c>
      <c r="C77" s="7">
        <f t="shared" si="5"/>
        <v>11</v>
      </c>
      <c r="D77" s="7">
        <v>163053</v>
      </c>
      <c r="E77" s="7" t="s">
        <v>87</v>
      </c>
      <c r="F77" s="19">
        <v>0.575</v>
      </c>
      <c r="G77" s="12">
        <f t="shared" si="13"/>
        <v>2.21</v>
      </c>
      <c r="H77" s="12">
        <v>0.24</v>
      </c>
      <c r="I77" s="11">
        <f t="shared" si="10"/>
        <v>1962.8</v>
      </c>
      <c r="J77" s="12"/>
      <c r="K77" s="12">
        <v>38.4982127826087</v>
      </c>
      <c r="L77" s="12">
        <v>12.479678347826088</v>
      </c>
      <c r="M77" s="12">
        <f t="shared" si="11"/>
        <v>3.0848721985943603</v>
      </c>
      <c r="N77" s="12">
        <v>-17.396752309351022</v>
      </c>
      <c r="O77" s="12">
        <v>5.215996675969</v>
      </c>
      <c r="P77" s="12"/>
      <c r="Q77" s="12"/>
      <c r="R77" s="12"/>
    </row>
    <row r="78" spans="1:18" ht="12.75">
      <c r="A78" s="1">
        <v>8</v>
      </c>
      <c r="B78" s="7">
        <f t="shared" si="12"/>
        <v>8</v>
      </c>
      <c r="C78" s="7">
        <f t="shared" si="5"/>
        <v>12</v>
      </c>
      <c r="D78" s="1">
        <v>163238</v>
      </c>
      <c r="E78" s="1" t="s">
        <v>88</v>
      </c>
      <c r="F78" s="13">
        <v>0.46</v>
      </c>
      <c r="G78" s="6">
        <v>0.11</v>
      </c>
      <c r="H78" s="6">
        <v>0.24</v>
      </c>
      <c r="I78" s="15">
        <f t="shared" si="10"/>
        <v>2004.8</v>
      </c>
      <c r="K78" s="6">
        <v>42.533</v>
      </c>
      <c r="L78" s="6">
        <v>14.237</v>
      </c>
      <c r="M78" s="6">
        <f t="shared" si="11"/>
        <v>2.987497366018122</v>
      </c>
      <c r="N78" s="6">
        <v>-18.28303456420384</v>
      </c>
      <c r="O78" s="6">
        <v>5.98724899462079</v>
      </c>
      <c r="P78" s="6"/>
      <c r="Q78" s="6"/>
      <c r="R78" s="6"/>
    </row>
    <row r="79" spans="2:18" ht="12.75">
      <c r="B79" s="7">
        <f t="shared" si="12"/>
        <v>8</v>
      </c>
      <c r="C79" s="7">
        <f t="shared" si="5"/>
        <v>12</v>
      </c>
      <c r="D79" s="1">
        <v>163239</v>
      </c>
      <c r="E79" s="1" t="s">
        <v>89</v>
      </c>
      <c r="F79" s="13">
        <v>0.496</v>
      </c>
      <c r="G79" s="6">
        <f aca="true" t="shared" si="14" ref="G79:G86">G78+0.35</f>
        <v>0.45999999999999996</v>
      </c>
      <c r="H79" s="6">
        <v>0.24</v>
      </c>
      <c r="I79" s="15">
        <f t="shared" si="10"/>
        <v>1997.8</v>
      </c>
      <c r="K79" s="6">
        <v>43.799</v>
      </c>
      <c r="L79" s="6">
        <v>14.901</v>
      </c>
      <c r="M79" s="6">
        <f t="shared" si="11"/>
        <v>2.9393329306757936</v>
      </c>
      <c r="N79" s="6">
        <v>-17.70405701785</v>
      </c>
      <c r="O79" s="6">
        <v>5.91387260986159</v>
      </c>
      <c r="P79" s="6"/>
      <c r="Q79" s="6"/>
      <c r="R79" s="6"/>
    </row>
    <row r="80" spans="2:18" ht="12.75">
      <c r="B80" s="7">
        <f t="shared" si="12"/>
        <v>8</v>
      </c>
      <c r="C80" s="7">
        <f t="shared" si="5"/>
        <v>12</v>
      </c>
      <c r="D80" s="1">
        <v>163240</v>
      </c>
      <c r="E80" s="1" t="s">
        <v>90</v>
      </c>
      <c r="F80" s="13">
        <v>0.45</v>
      </c>
      <c r="G80" s="6">
        <f t="shared" si="14"/>
        <v>0.8099999999999999</v>
      </c>
      <c r="H80" s="6">
        <v>0.24</v>
      </c>
      <c r="I80" s="15">
        <f t="shared" si="10"/>
        <v>1990.8</v>
      </c>
      <c r="K80" s="6">
        <v>42.969</v>
      </c>
      <c r="L80" s="6">
        <v>14.777</v>
      </c>
      <c r="M80" s="6">
        <f t="shared" si="11"/>
        <v>2.907829735399608</v>
      </c>
      <c r="N80" s="6">
        <v>-17.26936679177946</v>
      </c>
      <c r="O80" s="6">
        <v>5.73469243886231</v>
      </c>
      <c r="P80" s="6"/>
      <c r="Q80" s="6"/>
      <c r="R80" s="6"/>
    </row>
    <row r="81" spans="2:18" ht="12.75">
      <c r="B81" s="7">
        <f t="shared" si="12"/>
        <v>8</v>
      </c>
      <c r="C81" s="7">
        <f t="shared" si="5"/>
        <v>12</v>
      </c>
      <c r="D81" s="1">
        <v>163241</v>
      </c>
      <c r="E81" s="1" t="s">
        <v>91</v>
      </c>
      <c r="F81" s="13">
        <v>0.495</v>
      </c>
      <c r="G81" s="6">
        <f t="shared" si="14"/>
        <v>1.16</v>
      </c>
      <c r="H81" s="6">
        <v>0.24</v>
      </c>
      <c r="I81" s="15">
        <f t="shared" si="10"/>
        <v>1983.8</v>
      </c>
      <c r="K81" s="6">
        <v>43.54</v>
      </c>
      <c r="L81" s="6">
        <v>14.718</v>
      </c>
      <c r="M81" s="6">
        <f t="shared" si="11"/>
        <v>2.958282375322734</v>
      </c>
      <c r="N81" s="6">
        <v>-17.042681083086503</v>
      </c>
      <c r="O81" s="6">
        <v>6.019499058291159</v>
      </c>
      <c r="P81" s="6"/>
      <c r="Q81" s="6"/>
      <c r="R81" s="6"/>
    </row>
    <row r="82" spans="2:18" ht="12.75">
      <c r="B82" s="7">
        <f t="shared" si="12"/>
        <v>8</v>
      </c>
      <c r="C82" s="7">
        <f t="shared" si="5"/>
        <v>12</v>
      </c>
      <c r="D82" s="1">
        <v>163242</v>
      </c>
      <c r="E82" s="1" t="s">
        <v>92</v>
      </c>
      <c r="F82" s="13">
        <v>0.488</v>
      </c>
      <c r="G82" s="6">
        <f t="shared" si="14"/>
        <v>1.5099999999999998</v>
      </c>
      <c r="H82" s="6">
        <v>0.24</v>
      </c>
      <c r="I82" s="15">
        <f t="shared" si="10"/>
        <v>1976.8</v>
      </c>
      <c r="K82" s="6">
        <v>42.925</v>
      </c>
      <c r="L82" s="6">
        <v>14.569</v>
      </c>
      <c r="M82" s="6">
        <f t="shared" si="11"/>
        <v>2.9463243873978993</v>
      </c>
      <c r="N82" s="6">
        <v>-16.90073475094816</v>
      </c>
      <c r="O82" s="6">
        <v>5.76549105227776</v>
      </c>
      <c r="P82" s="6"/>
      <c r="Q82" s="6"/>
      <c r="R82" s="6"/>
    </row>
    <row r="83" spans="2:18" ht="12.75">
      <c r="B83" s="7">
        <f t="shared" si="12"/>
        <v>8</v>
      </c>
      <c r="C83" s="7">
        <f t="shared" si="5"/>
        <v>12</v>
      </c>
      <c r="D83" s="1">
        <v>163243</v>
      </c>
      <c r="E83" s="1" t="s">
        <v>93</v>
      </c>
      <c r="F83" s="13">
        <v>0.5</v>
      </c>
      <c r="G83" s="6">
        <f t="shared" si="14"/>
        <v>1.8599999999999999</v>
      </c>
      <c r="H83" s="6">
        <v>0.24</v>
      </c>
      <c r="I83" s="15">
        <f t="shared" si="10"/>
        <v>1969.8</v>
      </c>
      <c r="K83" s="6">
        <v>43.64</v>
      </c>
      <c r="L83" s="6">
        <v>15.205</v>
      </c>
      <c r="M83" s="6">
        <f t="shared" si="11"/>
        <v>2.8701085169352187</v>
      </c>
      <c r="N83" s="6">
        <v>-16.638580548746003</v>
      </c>
      <c r="O83" s="6">
        <v>5.76906803699775</v>
      </c>
      <c r="P83" s="6"/>
      <c r="Q83" s="6"/>
      <c r="R83" s="6"/>
    </row>
    <row r="84" spans="2:18" ht="12.75">
      <c r="B84" s="7">
        <f t="shared" si="12"/>
        <v>8</v>
      </c>
      <c r="C84" s="7">
        <f t="shared" si="5"/>
        <v>12</v>
      </c>
      <c r="D84" s="1">
        <v>163244</v>
      </c>
      <c r="E84" s="1" t="s">
        <v>94</v>
      </c>
      <c r="F84" s="13">
        <v>0.574</v>
      </c>
      <c r="G84" s="6">
        <f t="shared" si="14"/>
        <v>2.21</v>
      </c>
      <c r="H84" s="6">
        <v>0.24</v>
      </c>
      <c r="I84" s="15">
        <f t="shared" si="10"/>
        <v>1962.8</v>
      </c>
      <c r="K84" s="6">
        <v>42.846</v>
      </c>
      <c r="L84" s="6">
        <v>14.824</v>
      </c>
      <c r="M84" s="6">
        <f t="shared" si="11"/>
        <v>2.8903130059363193</v>
      </c>
      <c r="N84" s="6">
        <v>-16.429398013893863</v>
      </c>
      <c r="O84" s="6">
        <v>5.703490228187159</v>
      </c>
      <c r="P84" s="6"/>
      <c r="Q84" s="6"/>
      <c r="R84" s="6"/>
    </row>
    <row r="85" spans="2:18" ht="12.75">
      <c r="B85" s="7">
        <f t="shared" si="12"/>
        <v>8</v>
      </c>
      <c r="C85" s="7">
        <f t="shared" si="5"/>
        <v>12</v>
      </c>
      <c r="D85" s="1">
        <v>163245</v>
      </c>
      <c r="E85" s="1" t="s">
        <v>95</v>
      </c>
      <c r="F85" s="13">
        <v>0.538</v>
      </c>
      <c r="G85" s="6">
        <f t="shared" si="14"/>
        <v>2.56</v>
      </c>
      <c r="H85" s="6">
        <v>0.24</v>
      </c>
      <c r="I85" s="15">
        <f t="shared" si="10"/>
        <v>1955.8</v>
      </c>
      <c r="K85" s="6">
        <v>43.476</v>
      </c>
      <c r="L85" s="6">
        <v>14.976</v>
      </c>
      <c r="M85" s="6">
        <f t="shared" si="11"/>
        <v>2.9030448717948714</v>
      </c>
      <c r="N85" s="6">
        <v>-17.239844375816002</v>
      </c>
      <c r="O85" s="6">
        <v>5.91732192290191</v>
      </c>
      <c r="P85" s="6"/>
      <c r="Q85" s="6"/>
      <c r="R85" s="6"/>
    </row>
    <row r="86" spans="2:18" ht="12.75">
      <c r="B86" s="7">
        <f t="shared" si="12"/>
        <v>8</v>
      </c>
      <c r="C86" s="7">
        <f t="shared" si="5"/>
        <v>12</v>
      </c>
      <c r="D86" s="1">
        <v>163246</v>
      </c>
      <c r="E86" s="1" t="s">
        <v>96</v>
      </c>
      <c r="F86" s="13">
        <v>0.427</v>
      </c>
      <c r="G86" s="6">
        <f t="shared" si="14"/>
        <v>2.91</v>
      </c>
      <c r="H86" s="6">
        <v>0.24</v>
      </c>
      <c r="I86" s="15">
        <f t="shared" si="10"/>
        <v>1948.8</v>
      </c>
      <c r="K86" s="6">
        <v>43.255</v>
      </c>
      <c r="L86" s="6">
        <v>14.883</v>
      </c>
      <c r="M86" s="6">
        <f t="shared" si="11"/>
        <v>2.90633608815427</v>
      </c>
      <c r="N86" s="6">
        <v>-17.634081507956264</v>
      </c>
      <c r="O86" s="6">
        <v>5.617440662839</v>
      </c>
      <c r="P86" s="6"/>
      <c r="Q86" s="6"/>
      <c r="R86" s="6"/>
    </row>
    <row r="87" spans="1:18" s="7" customFormat="1" ht="12.75">
      <c r="A87" s="7">
        <v>8</v>
      </c>
      <c r="B87" s="7">
        <f t="shared" si="12"/>
        <v>8</v>
      </c>
      <c r="C87" s="7">
        <f t="shared" si="5"/>
        <v>13</v>
      </c>
      <c r="D87" s="7">
        <v>163255</v>
      </c>
      <c r="E87" s="7" t="s">
        <v>97</v>
      </c>
      <c r="F87" s="19">
        <v>0.538</v>
      </c>
      <c r="G87" s="12">
        <v>0.11</v>
      </c>
      <c r="H87" s="12">
        <v>0.24</v>
      </c>
      <c r="I87" s="11">
        <f t="shared" si="10"/>
        <v>2004.8</v>
      </c>
      <c r="J87" s="12"/>
      <c r="K87" s="12">
        <v>43.152</v>
      </c>
      <c r="L87" s="12">
        <v>14.993</v>
      </c>
      <c r="M87" s="12">
        <f t="shared" si="11"/>
        <v>2.8781431334622822</v>
      </c>
      <c r="N87" s="12">
        <v>-18.16045438338304</v>
      </c>
      <c r="O87" s="12">
        <v>6.295828671460759</v>
      </c>
      <c r="P87" s="12"/>
      <c r="Q87" s="12"/>
      <c r="R87" s="12"/>
    </row>
    <row r="88" spans="2:18" s="7" customFormat="1" ht="12.75">
      <c r="B88" s="7">
        <f t="shared" si="12"/>
        <v>8</v>
      </c>
      <c r="C88" s="7">
        <f t="shared" si="5"/>
        <v>13</v>
      </c>
      <c r="D88" s="7">
        <v>163256</v>
      </c>
      <c r="E88" s="7" t="s">
        <v>98</v>
      </c>
      <c r="F88" s="19">
        <v>0.501</v>
      </c>
      <c r="G88" s="12">
        <f aca="true" t="shared" si="15" ref="G88:G95">G87+0.35</f>
        <v>0.45999999999999996</v>
      </c>
      <c r="H88" s="12">
        <v>0.24</v>
      </c>
      <c r="I88" s="11">
        <f t="shared" si="10"/>
        <v>1997.8</v>
      </c>
      <c r="J88" s="12"/>
      <c r="K88" s="12">
        <v>44.992</v>
      </c>
      <c r="L88" s="12">
        <v>15.647</v>
      </c>
      <c r="M88" s="12">
        <f t="shared" si="11"/>
        <v>2.8754393813510575</v>
      </c>
      <c r="N88" s="12">
        <v>-17.343322141522243</v>
      </c>
      <c r="O88" s="12">
        <v>6.79295198327559</v>
      </c>
      <c r="P88" s="12"/>
      <c r="Q88" s="12"/>
      <c r="R88" s="12"/>
    </row>
    <row r="89" spans="2:18" s="7" customFormat="1" ht="12.75">
      <c r="B89" s="7">
        <f t="shared" si="12"/>
        <v>8</v>
      </c>
      <c r="C89" s="7">
        <f t="shared" si="5"/>
        <v>13</v>
      </c>
      <c r="D89" s="7">
        <v>163257</v>
      </c>
      <c r="E89" s="7" t="s">
        <v>99</v>
      </c>
      <c r="F89" s="19">
        <v>0.523</v>
      </c>
      <c r="G89" s="12">
        <f t="shared" si="15"/>
        <v>0.8099999999999999</v>
      </c>
      <c r="H89" s="12">
        <v>0.24</v>
      </c>
      <c r="I89" s="11">
        <f t="shared" si="10"/>
        <v>1990.8</v>
      </c>
      <c r="J89" s="12"/>
      <c r="K89" s="12">
        <v>43.853</v>
      </c>
      <c r="L89" s="12">
        <v>15.063</v>
      </c>
      <c r="M89" s="12">
        <f t="shared" si="11"/>
        <v>2.9113058487685057</v>
      </c>
      <c r="N89" s="12">
        <v>-17.185343940313864</v>
      </c>
      <c r="O89" s="12">
        <v>6.55375558398464</v>
      </c>
      <c r="P89" s="12"/>
      <c r="Q89" s="12"/>
      <c r="R89" s="12"/>
    </row>
    <row r="90" spans="2:18" s="7" customFormat="1" ht="12.75">
      <c r="B90" s="7">
        <f t="shared" si="12"/>
        <v>8</v>
      </c>
      <c r="C90" s="7">
        <f t="shared" si="5"/>
        <v>13</v>
      </c>
      <c r="D90" s="7">
        <v>163258</v>
      </c>
      <c r="E90" s="7" t="s">
        <v>100</v>
      </c>
      <c r="F90" s="19">
        <v>0.449</v>
      </c>
      <c r="G90" s="12">
        <f t="shared" si="15"/>
        <v>1.16</v>
      </c>
      <c r="H90" s="12">
        <v>0.24</v>
      </c>
      <c r="I90" s="11">
        <f t="shared" si="10"/>
        <v>1983.8</v>
      </c>
      <c r="J90" s="12"/>
      <c r="K90" s="12">
        <v>42.724</v>
      </c>
      <c r="L90" s="12">
        <v>14.542</v>
      </c>
      <c r="M90" s="12">
        <f t="shared" si="11"/>
        <v>2.9379727685325263</v>
      </c>
      <c r="N90" s="12">
        <v>-17.40536855780384</v>
      </c>
      <c r="O90" s="12">
        <v>6.67072769807004</v>
      </c>
      <c r="P90" s="12"/>
      <c r="Q90" s="12"/>
      <c r="R90" s="12"/>
    </row>
    <row r="91" spans="2:18" s="7" customFormat="1" ht="12.75">
      <c r="B91" s="7">
        <f t="shared" si="12"/>
        <v>8</v>
      </c>
      <c r="C91" s="7">
        <f t="shared" si="5"/>
        <v>13</v>
      </c>
      <c r="D91" s="7">
        <v>163259</v>
      </c>
      <c r="E91" s="7" t="s">
        <v>101</v>
      </c>
      <c r="F91" s="19">
        <v>0.565</v>
      </c>
      <c r="G91" s="12">
        <f t="shared" si="15"/>
        <v>1.5099999999999998</v>
      </c>
      <c r="H91" s="12">
        <v>0.24</v>
      </c>
      <c r="I91" s="11">
        <f t="shared" si="10"/>
        <v>1976.8</v>
      </c>
      <c r="J91" s="12"/>
      <c r="K91" s="12">
        <v>44.26</v>
      </c>
      <c r="L91" s="12">
        <v>15.325</v>
      </c>
      <c r="M91" s="12">
        <f t="shared" si="11"/>
        <v>2.8880913539967374</v>
      </c>
      <c r="N91" s="12">
        <v>-17.06895948575336</v>
      </c>
      <c r="O91" s="12">
        <v>6.219049809704959</v>
      </c>
      <c r="P91" s="12"/>
      <c r="Q91" s="12"/>
      <c r="R91" s="12"/>
    </row>
    <row r="92" spans="2:18" s="7" customFormat="1" ht="12.75">
      <c r="B92" s="7">
        <f t="shared" si="12"/>
        <v>8</v>
      </c>
      <c r="C92" s="7">
        <f t="shared" si="5"/>
        <v>13</v>
      </c>
      <c r="D92" s="7">
        <v>163260</v>
      </c>
      <c r="E92" s="7" t="s">
        <v>102</v>
      </c>
      <c r="F92" s="19">
        <v>0.557</v>
      </c>
      <c r="G92" s="12">
        <f t="shared" si="15"/>
        <v>1.8599999999999999</v>
      </c>
      <c r="H92" s="12">
        <v>0.24</v>
      </c>
      <c r="I92" s="11">
        <f t="shared" si="10"/>
        <v>1969.8</v>
      </c>
      <c r="J92" s="12"/>
      <c r="K92" s="12">
        <v>43.457</v>
      </c>
      <c r="L92" s="12">
        <v>15.26</v>
      </c>
      <c r="M92" s="12">
        <f t="shared" si="11"/>
        <v>2.8477719528178245</v>
      </c>
      <c r="N92" s="12">
        <v>-16.69335001673146</v>
      </c>
      <c r="O92" s="12">
        <v>5.83639801384839</v>
      </c>
      <c r="P92" s="12"/>
      <c r="Q92" s="12"/>
      <c r="R92" s="12"/>
    </row>
    <row r="93" spans="2:18" s="7" customFormat="1" ht="12.75">
      <c r="B93" s="7">
        <f t="shared" si="12"/>
        <v>8</v>
      </c>
      <c r="C93" s="7">
        <f aca="true" t="shared" si="16" ref="C93:C156">IF(A93=B93,C92+1,IF(B93=B92,C92,1))</f>
        <v>13</v>
      </c>
      <c r="D93" s="7">
        <v>163261</v>
      </c>
      <c r="E93" s="7" t="s">
        <v>103</v>
      </c>
      <c r="F93" s="19">
        <v>0.46</v>
      </c>
      <c r="G93" s="12">
        <f t="shared" si="15"/>
        <v>2.21</v>
      </c>
      <c r="H93" s="12">
        <v>0.24</v>
      </c>
      <c r="I93" s="11">
        <f t="shared" si="10"/>
        <v>1962.8</v>
      </c>
      <c r="J93" s="12"/>
      <c r="K93" s="12">
        <v>37.381</v>
      </c>
      <c r="L93" s="12">
        <v>13.093</v>
      </c>
      <c r="M93" s="12">
        <f t="shared" si="11"/>
        <v>2.8550370426945695</v>
      </c>
      <c r="N93" s="12">
        <v>-16.816640832139143</v>
      </c>
      <c r="O93" s="12">
        <v>5.349542772437189</v>
      </c>
      <c r="P93" s="12"/>
      <c r="Q93" s="12"/>
      <c r="R93" s="12"/>
    </row>
    <row r="94" spans="2:18" s="7" customFormat="1" ht="12.75">
      <c r="B94" s="7">
        <f t="shared" si="12"/>
        <v>8</v>
      </c>
      <c r="C94" s="7">
        <f t="shared" si="16"/>
        <v>13</v>
      </c>
      <c r="D94" s="7">
        <v>163262</v>
      </c>
      <c r="E94" s="7" t="s">
        <v>104</v>
      </c>
      <c r="F94" s="19">
        <v>0.482</v>
      </c>
      <c r="G94" s="12">
        <f t="shared" si="15"/>
        <v>2.56</v>
      </c>
      <c r="H94" s="12">
        <v>0.24</v>
      </c>
      <c r="I94" s="11">
        <f t="shared" si="10"/>
        <v>1955.8</v>
      </c>
      <c r="J94" s="12"/>
      <c r="K94" s="12">
        <v>41.608</v>
      </c>
      <c r="L94" s="12">
        <v>14.701</v>
      </c>
      <c r="M94" s="12">
        <f t="shared" si="11"/>
        <v>2.830283654173185</v>
      </c>
      <c r="N94" s="12">
        <v>-16.785213009416</v>
      </c>
      <c r="O94" s="12">
        <v>4.715259634537989</v>
      </c>
      <c r="P94" s="12"/>
      <c r="Q94" s="12"/>
      <c r="R94" s="12"/>
    </row>
    <row r="95" spans="2:18" s="7" customFormat="1" ht="12.75">
      <c r="B95" s="7">
        <f t="shared" si="12"/>
        <v>8</v>
      </c>
      <c r="C95" s="7">
        <f t="shared" si="16"/>
        <v>13</v>
      </c>
      <c r="D95" s="7">
        <v>163263</v>
      </c>
      <c r="E95" s="7" t="s">
        <v>105</v>
      </c>
      <c r="F95" s="19">
        <v>0.525</v>
      </c>
      <c r="G95" s="12">
        <f t="shared" si="15"/>
        <v>2.91</v>
      </c>
      <c r="H95" s="12">
        <v>0.24</v>
      </c>
      <c r="I95" s="11">
        <f t="shared" si="10"/>
        <v>1948.8</v>
      </c>
      <c r="J95" s="12"/>
      <c r="K95" s="12">
        <v>44.148</v>
      </c>
      <c r="L95" s="12">
        <v>15.394</v>
      </c>
      <c r="M95" s="12">
        <f t="shared" si="11"/>
        <v>2.8678705989346502</v>
      </c>
      <c r="N95" s="12">
        <v>-16.371118220080962</v>
      </c>
      <c r="O95" s="12">
        <v>5.159687151775</v>
      </c>
      <c r="P95" s="12"/>
      <c r="Q95" s="12"/>
      <c r="R95" s="12"/>
    </row>
    <row r="96" spans="1:18" ht="12.75">
      <c r="A96" s="1">
        <v>15</v>
      </c>
      <c r="B96" s="7">
        <f t="shared" si="12"/>
        <v>15</v>
      </c>
      <c r="C96" s="7">
        <f t="shared" si="16"/>
        <v>14</v>
      </c>
      <c r="D96" s="16">
        <v>163405</v>
      </c>
      <c r="E96" s="16" t="s">
        <v>106</v>
      </c>
      <c r="F96" s="17">
        <v>0.504</v>
      </c>
      <c r="G96" s="14">
        <f>0.55-0.37</f>
        <v>0.18000000000000005</v>
      </c>
      <c r="H96" s="14">
        <v>0.37</v>
      </c>
      <c r="I96" s="21">
        <f t="shared" si="10"/>
        <v>2003.4</v>
      </c>
      <c r="J96" s="14"/>
      <c r="K96" s="6">
        <v>46.296270337301586</v>
      </c>
      <c r="L96" s="6">
        <v>15.472506507936508</v>
      </c>
      <c r="M96" s="6">
        <f t="shared" si="11"/>
        <v>2.992163571788078</v>
      </c>
      <c r="N96" s="6">
        <v>-15.717003323825628</v>
      </c>
      <c r="O96" s="6">
        <v>5.5732596803848</v>
      </c>
      <c r="P96" s="6"/>
      <c r="Q96" s="6"/>
      <c r="R96" s="6"/>
    </row>
    <row r="97" spans="2:18" ht="12.75">
      <c r="B97" s="7">
        <f t="shared" si="12"/>
        <v>15</v>
      </c>
      <c r="C97" s="7">
        <f t="shared" si="16"/>
        <v>14</v>
      </c>
      <c r="D97" s="16">
        <v>163406</v>
      </c>
      <c r="E97" s="16" t="s">
        <v>107</v>
      </c>
      <c r="F97" s="17">
        <v>0.558</v>
      </c>
      <c r="G97" s="14">
        <f aca="true" t="shared" si="17" ref="G97:G104">G96+0.55</f>
        <v>0.7300000000000001</v>
      </c>
      <c r="H97" s="14">
        <v>0.37</v>
      </c>
      <c r="I97" s="21">
        <f t="shared" si="10"/>
        <v>1992.4</v>
      </c>
      <c r="J97" s="14"/>
      <c r="K97" s="6">
        <v>50.60714641577061</v>
      </c>
      <c r="L97" s="6">
        <v>17.09231075268817</v>
      </c>
      <c r="M97" s="6">
        <f t="shared" si="11"/>
        <v>2.9608136166030934</v>
      </c>
      <c r="N97" s="6">
        <v>-15.7531845534369</v>
      </c>
      <c r="O97" s="6">
        <v>5.063693052045</v>
      </c>
      <c r="P97" s="6"/>
      <c r="Q97" s="6"/>
      <c r="R97" s="6"/>
    </row>
    <row r="98" spans="2:18" ht="12.75">
      <c r="B98" s="7">
        <f t="shared" si="12"/>
        <v>15</v>
      </c>
      <c r="C98" s="7">
        <f t="shared" si="16"/>
        <v>14</v>
      </c>
      <c r="D98" s="16">
        <v>163407</v>
      </c>
      <c r="E98" s="16" t="s">
        <v>108</v>
      </c>
      <c r="F98" s="17">
        <v>0.493</v>
      </c>
      <c r="G98" s="14">
        <f t="shared" si="17"/>
        <v>1.2800000000000002</v>
      </c>
      <c r="H98" s="14">
        <v>0.37</v>
      </c>
      <c r="I98" s="21">
        <f t="shared" si="10"/>
        <v>1981.4</v>
      </c>
      <c r="J98" s="14"/>
      <c r="K98" s="6">
        <v>46.01989529411764</v>
      </c>
      <c r="L98" s="6">
        <v>15.140908884381338</v>
      </c>
      <c r="M98" s="6">
        <f t="shared" si="11"/>
        <v>3.039440739359421</v>
      </c>
      <c r="N98" s="6">
        <v>-15.602579091538885</v>
      </c>
      <c r="O98" s="6">
        <v>5.107047282400799</v>
      </c>
      <c r="P98" s="6"/>
      <c r="Q98" s="6"/>
      <c r="R98" s="6"/>
    </row>
    <row r="99" spans="2:18" ht="12.75">
      <c r="B99" s="7">
        <f t="shared" si="12"/>
        <v>15</v>
      </c>
      <c r="C99" s="7">
        <f t="shared" si="16"/>
        <v>14</v>
      </c>
      <c r="D99" s="16">
        <v>163408</v>
      </c>
      <c r="E99" s="16" t="s">
        <v>109</v>
      </c>
      <c r="F99" s="17">
        <v>0.544</v>
      </c>
      <c r="G99" s="14">
        <f t="shared" si="17"/>
        <v>1.8300000000000003</v>
      </c>
      <c r="H99" s="14">
        <v>0.37</v>
      </c>
      <c r="I99" s="21">
        <f t="shared" si="10"/>
        <v>1970.4</v>
      </c>
      <c r="J99" s="14"/>
      <c r="K99" s="6">
        <v>46.08280130514706</v>
      </c>
      <c r="L99" s="6">
        <v>15.173327683823528</v>
      </c>
      <c r="M99" s="6">
        <f t="shared" si="11"/>
        <v>3.03709260522176</v>
      </c>
      <c r="N99" s="6">
        <v>-15.733902659249242</v>
      </c>
      <c r="O99" s="6">
        <v>5.21354008521845</v>
      </c>
      <c r="P99" s="6"/>
      <c r="Q99" s="6"/>
      <c r="R99" s="6"/>
    </row>
    <row r="100" spans="2:18" ht="12.75">
      <c r="B100" s="7">
        <f t="shared" si="12"/>
        <v>15</v>
      </c>
      <c r="C100" s="7">
        <f t="shared" si="16"/>
        <v>14</v>
      </c>
      <c r="D100" s="16">
        <v>163409</v>
      </c>
      <c r="E100" s="16" t="s">
        <v>110</v>
      </c>
      <c r="F100" s="17">
        <v>0.549</v>
      </c>
      <c r="G100" s="14">
        <f t="shared" si="17"/>
        <v>2.3800000000000003</v>
      </c>
      <c r="H100" s="14">
        <v>0.37</v>
      </c>
      <c r="I100" s="21">
        <f t="shared" si="10"/>
        <v>1959.4</v>
      </c>
      <c r="J100" s="14"/>
      <c r="K100" s="6">
        <v>46.889473515482685</v>
      </c>
      <c r="L100" s="6">
        <v>15.52408178506375</v>
      </c>
      <c r="M100" s="6">
        <f t="shared" si="11"/>
        <v>3.020434584452953</v>
      </c>
      <c r="N100" s="6">
        <v>-15.244814518354177</v>
      </c>
      <c r="O100" s="6">
        <v>5.03690486060125</v>
      </c>
      <c r="P100" s="6"/>
      <c r="Q100" s="6"/>
      <c r="R100" s="6"/>
    </row>
    <row r="101" spans="2:18" ht="12.75">
      <c r="B101" s="7">
        <f t="shared" si="12"/>
        <v>15</v>
      </c>
      <c r="C101" s="7">
        <f t="shared" si="16"/>
        <v>14</v>
      </c>
      <c r="D101" s="16">
        <v>163410</v>
      </c>
      <c r="E101" s="16" t="s">
        <v>111</v>
      </c>
      <c r="F101" s="17">
        <v>0.472</v>
      </c>
      <c r="G101" s="14">
        <f t="shared" si="17"/>
        <v>2.9300000000000006</v>
      </c>
      <c r="H101" s="14">
        <v>0.37</v>
      </c>
      <c r="I101" s="21">
        <f t="shared" si="10"/>
        <v>1948.4</v>
      </c>
      <c r="J101" s="14"/>
      <c r="K101" s="6">
        <v>48.8695103601695</v>
      </c>
      <c r="L101" s="6">
        <v>14.916794533898305</v>
      </c>
      <c r="M101" s="6">
        <f t="shared" si="11"/>
        <v>3.2761402088842813</v>
      </c>
      <c r="N101" s="6">
        <v>-16.03699075336508</v>
      </c>
      <c r="O101" s="6">
        <v>4.31459340770005</v>
      </c>
      <c r="P101" s="6"/>
      <c r="Q101" s="6"/>
      <c r="R101" s="6"/>
    </row>
    <row r="102" spans="2:18" ht="12.75">
      <c r="B102" s="7">
        <f t="shared" si="12"/>
        <v>15</v>
      </c>
      <c r="C102" s="7">
        <f t="shared" si="16"/>
        <v>14</v>
      </c>
      <c r="D102" s="16">
        <v>163411</v>
      </c>
      <c r="E102" s="16" t="s">
        <v>112</v>
      </c>
      <c r="F102" s="17">
        <v>0.432</v>
      </c>
      <c r="G102" s="14">
        <f t="shared" si="17"/>
        <v>3.4800000000000004</v>
      </c>
      <c r="H102" s="14">
        <v>0.37</v>
      </c>
      <c r="I102" s="21">
        <f t="shared" si="10"/>
        <v>1937.4</v>
      </c>
      <c r="J102" s="14"/>
      <c r="K102" s="6">
        <v>47.41287467592593</v>
      </c>
      <c r="L102" s="6">
        <v>15.65215462962963</v>
      </c>
      <c r="M102" s="6">
        <f t="shared" si="11"/>
        <v>3.029159613985224</v>
      </c>
      <c r="N102" s="6">
        <v>-15.329026212220356</v>
      </c>
      <c r="O102" s="6">
        <v>3.68731120258</v>
      </c>
      <c r="P102" s="6"/>
      <c r="Q102" s="6"/>
      <c r="R102" s="6"/>
    </row>
    <row r="103" spans="2:18" ht="12.75">
      <c r="B103" s="7">
        <f t="shared" si="12"/>
        <v>15</v>
      </c>
      <c r="C103" s="7">
        <f t="shared" si="16"/>
        <v>14</v>
      </c>
      <c r="D103" s="16">
        <v>163412</v>
      </c>
      <c r="E103" s="16" t="s">
        <v>113</v>
      </c>
      <c r="F103" s="17">
        <v>0.515</v>
      </c>
      <c r="G103" s="14">
        <f t="shared" si="17"/>
        <v>4.03</v>
      </c>
      <c r="H103" s="14">
        <v>0.37</v>
      </c>
      <c r="I103" s="21">
        <f t="shared" si="10"/>
        <v>1926.4</v>
      </c>
      <c r="J103" s="14"/>
      <c r="K103" s="6">
        <v>45.98765322330097</v>
      </c>
      <c r="L103" s="6">
        <v>15.146180271844658</v>
      </c>
      <c r="M103" s="6">
        <f t="shared" si="11"/>
        <v>3.0362541840854584</v>
      </c>
      <c r="N103" s="6">
        <v>-14.85284486255624</v>
      </c>
      <c r="O103" s="6">
        <v>3.9062677179681997</v>
      </c>
      <c r="P103" s="6"/>
      <c r="Q103" s="6"/>
      <c r="R103" s="6"/>
    </row>
    <row r="104" spans="2:18" ht="12.75">
      <c r="B104" s="7">
        <f t="shared" si="12"/>
        <v>15</v>
      </c>
      <c r="C104" s="7">
        <f t="shared" si="16"/>
        <v>14</v>
      </c>
      <c r="D104" s="16">
        <v>163413</v>
      </c>
      <c r="E104" s="16" t="s">
        <v>114</v>
      </c>
      <c r="F104" s="17">
        <v>0.455</v>
      </c>
      <c r="G104" s="14">
        <f t="shared" si="17"/>
        <v>4.58</v>
      </c>
      <c r="H104" s="14">
        <v>0.37</v>
      </c>
      <c r="I104" s="21">
        <f t="shared" si="10"/>
        <v>1915.4</v>
      </c>
      <c r="J104" s="14"/>
      <c r="K104" s="6">
        <v>47.07072538461538</v>
      </c>
      <c r="L104" s="6">
        <v>15.594959340659338</v>
      </c>
      <c r="M104" s="6">
        <f t="shared" si="11"/>
        <v>3.0183294714909645</v>
      </c>
      <c r="N104" s="6">
        <v>-14.673071673869025</v>
      </c>
      <c r="O104" s="6">
        <v>4.085878080281249</v>
      </c>
      <c r="P104" s="6"/>
      <c r="Q104" s="6"/>
      <c r="R104" s="6"/>
    </row>
    <row r="105" spans="1:18" s="7" customFormat="1" ht="12.75">
      <c r="A105" s="7">
        <v>46</v>
      </c>
      <c r="B105" s="7">
        <f t="shared" si="12"/>
        <v>46</v>
      </c>
      <c r="C105" s="7">
        <f t="shared" si="16"/>
        <v>15</v>
      </c>
      <c r="D105" s="7">
        <v>163264</v>
      </c>
      <c r="E105" s="7" t="s">
        <v>115</v>
      </c>
      <c r="F105" s="19">
        <v>0.56</v>
      </c>
      <c r="G105" s="12">
        <v>0.11</v>
      </c>
      <c r="H105" s="12">
        <v>0.24</v>
      </c>
      <c r="I105" s="11">
        <f t="shared" si="10"/>
        <v>2004.8</v>
      </c>
      <c r="J105" s="12"/>
      <c r="K105" s="12">
        <v>67.476</v>
      </c>
      <c r="L105" s="12">
        <v>24.647</v>
      </c>
      <c r="M105" s="12">
        <f t="shared" si="11"/>
        <v>2.737696271351483</v>
      </c>
      <c r="N105" s="12">
        <v>-17.30965229681024</v>
      </c>
      <c r="O105" s="12">
        <v>6.534647872124</v>
      </c>
      <c r="P105" s="12"/>
      <c r="Q105" s="12"/>
      <c r="R105" s="12"/>
    </row>
    <row r="106" spans="2:18" s="7" customFormat="1" ht="12.75">
      <c r="B106" s="7">
        <f t="shared" si="12"/>
        <v>46</v>
      </c>
      <c r="C106" s="7">
        <f t="shared" si="16"/>
        <v>15</v>
      </c>
      <c r="D106" s="7">
        <v>163265</v>
      </c>
      <c r="E106" s="7" t="s">
        <v>116</v>
      </c>
      <c r="F106" s="19">
        <v>0.59</v>
      </c>
      <c r="G106" s="12">
        <f aca="true" t="shared" si="18" ref="G106:G111">G105+0.35</f>
        <v>0.45999999999999996</v>
      </c>
      <c r="H106" s="12">
        <v>0.24</v>
      </c>
      <c r="I106" s="11">
        <f t="shared" si="10"/>
        <v>1997.8</v>
      </c>
      <c r="J106" s="12"/>
      <c r="K106" s="12">
        <v>43.972</v>
      </c>
      <c r="L106" s="12">
        <v>15.681</v>
      </c>
      <c r="M106" s="12">
        <f t="shared" si="11"/>
        <v>2.804157898093234</v>
      </c>
      <c r="N106" s="12">
        <v>-16.947109085384</v>
      </c>
      <c r="O106" s="12">
        <v>6.2277359431</v>
      </c>
      <c r="P106" s="12"/>
      <c r="Q106" s="12"/>
      <c r="R106" s="12"/>
    </row>
    <row r="107" spans="2:18" s="7" customFormat="1" ht="12.75">
      <c r="B107" s="7">
        <f t="shared" si="12"/>
        <v>46</v>
      </c>
      <c r="C107" s="7">
        <f t="shared" si="16"/>
        <v>15</v>
      </c>
      <c r="D107" s="7">
        <v>163266</v>
      </c>
      <c r="E107" s="7" t="s">
        <v>117</v>
      </c>
      <c r="F107" s="19">
        <v>0.58</v>
      </c>
      <c r="G107" s="12">
        <f t="shared" si="18"/>
        <v>0.8099999999999999</v>
      </c>
      <c r="H107" s="12">
        <v>0.24</v>
      </c>
      <c r="I107" s="11">
        <f t="shared" si="10"/>
        <v>1990.8</v>
      </c>
      <c r="J107" s="12"/>
      <c r="K107" s="12">
        <v>44.625</v>
      </c>
      <c r="L107" s="12">
        <v>15.729</v>
      </c>
      <c r="M107" s="12">
        <f t="shared" si="11"/>
        <v>2.8371161548731645</v>
      </c>
      <c r="N107" s="12">
        <v>-16.901734606539144</v>
      </c>
      <c r="O107" s="12">
        <v>6.298981804039751</v>
      </c>
      <c r="P107" s="12"/>
      <c r="Q107" s="12"/>
      <c r="R107" s="12"/>
    </row>
    <row r="108" spans="2:18" s="7" customFormat="1" ht="12.75">
      <c r="B108" s="7">
        <f t="shared" si="12"/>
        <v>46</v>
      </c>
      <c r="C108" s="7">
        <f t="shared" si="16"/>
        <v>15</v>
      </c>
      <c r="D108" s="8">
        <v>163347</v>
      </c>
      <c r="E108" s="8" t="s">
        <v>118</v>
      </c>
      <c r="F108" s="9">
        <v>0.568</v>
      </c>
      <c r="G108" s="12">
        <f t="shared" si="18"/>
        <v>1.16</v>
      </c>
      <c r="H108" s="10">
        <v>0.24</v>
      </c>
      <c r="I108" s="11">
        <f t="shared" si="10"/>
        <v>1983.8</v>
      </c>
      <c r="J108" s="10"/>
      <c r="K108" s="12">
        <v>43.04644919014085</v>
      </c>
      <c r="L108" s="12">
        <v>15.276383063380283</v>
      </c>
      <c r="M108" s="12">
        <f t="shared" si="11"/>
        <v>2.8178430071794587</v>
      </c>
      <c r="N108" s="12">
        <v>-17.10624331651636</v>
      </c>
      <c r="O108" s="12">
        <v>6.60568494853205</v>
      </c>
      <c r="P108" s="12"/>
      <c r="Q108" s="12"/>
      <c r="R108" s="12"/>
    </row>
    <row r="109" spans="2:18" s="7" customFormat="1" ht="12.75">
      <c r="B109" s="7">
        <f t="shared" si="12"/>
        <v>46</v>
      </c>
      <c r="C109" s="7">
        <f t="shared" si="16"/>
        <v>15</v>
      </c>
      <c r="D109" s="8">
        <v>163348</v>
      </c>
      <c r="E109" s="8" t="s">
        <v>119</v>
      </c>
      <c r="F109" s="9">
        <v>0.488</v>
      </c>
      <c r="G109" s="12">
        <f t="shared" si="18"/>
        <v>1.5099999999999998</v>
      </c>
      <c r="H109" s="10">
        <v>0.24</v>
      </c>
      <c r="I109" s="11">
        <f t="shared" si="10"/>
        <v>1976.8</v>
      </c>
      <c r="J109" s="10"/>
      <c r="K109" s="12">
        <v>42.897839959016395</v>
      </c>
      <c r="L109" s="12">
        <v>15.399762909836063</v>
      </c>
      <c r="M109" s="12">
        <f t="shared" si="11"/>
        <v>2.785616909180913</v>
      </c>
      <c r="N109" s="12">
        <v>-17.352552488504102</v>
      </c>
      <c r="O109" s="12">
        <v>6.088036429811249</v>
      </c>
      <c r="P109" s="12"/>
      <c r="Q109" s="12"/>
      <c r="R109" s="12"/>
    </row>
    <row r="110" spans="2:18" s="7" customFormat="1" ht="12.75">
      <c r="B110" s="7">
        <f t="shared" si="12"/>
        <v>46</v>
      </c>
      <c r="C110" s="7">
        <f t="shared" si="16"/>
        <v>15</v>
      </c>
      <c r="D110" s="8">
        <v>163349</v>
      </c>
      <c r="E110" s="8" t="s">
        <v>120</v>
      </c>
      <c r="F110" s="9">
        <v>0.597</v>
      </c>
      <c r="G110" s="12">
        <f t="shared" si="18"/>
        <v>1.8599999999999999</v>
      </c>
      <c r="H110" s="10">
        <v>0.24</v>
      </c>
      <c r="I110" s="11">
        <f t="shared" si="10"/>
        <v>1969.8</v>
      </c>
      <c r="J110" s="10"/>
      <c r="K110" s="12">
        <v>43.16865289782245</v>
      </c>
      <c r="L110" s="12">
        <v>15.19988395309883</v>
      </c>
      <c r="M110" s="12">
        <f t="shared" si="11"/>
        <v>2.8400646367449123</v>
      </c>
      <c r="N110" s="12">
        <v>-16.99088357960913</v>
      </c>
      <c r="O110" s="12">
        <v>5.406449274204799</v>
      </c>
      <c r="P110" s="12"/>
      <c r="Q110" s="12"/>
      <c r="R110" s="12"/>
    </row>
    <row r="111" spans="2:18" s="7" customFormat="1" ht="12.75">
      <c r="B111" s="7">
        <f t="shared" si="12"/>
        <v>46</v>
      </c>
      <c r="C111" s="7">
        <f t="shared" si="16"/>
        <v>15</v>
      </c>
      <c r="D111" s="8">
        <v>163350</v>
      </c>
      <c r="E111" s="8" t="s">
        <v>121</v>
      </c>
      <c r="F111" s="9">
        <v>0.495</v>
      </c>
      <c r="G111" s="12">
        <f t="shared" si="18"/>
        <v>2.21</v>
      </c>
      <c r="H111" s="10">
        <v>0.24</v>
      </c>
      <c r="I111" s="11">
        <f t="shared" si="10"/>
        <v>1962.8</v>
      </c>
      <c r="J111" s="10"/>
      <c r="K111" s="12">
        <v>43.83429090909091</v>
      </c>
      <c r="L111" s="12">
        <v>15.762445212121213</v>
      </c>
      <c r="M111" s="12">
        <f t="shared" si="11"/>
        <v>2.7809321662468105</v>
      </c>
      <c r="N111" s="12">
        <v>-17.741876232360003</v>
      </c>
      <c r="O111" s="12">
        <v>4.7832770978080505</v>
      </c>
      <c r="P111" s="12"/>
      <c r="Q111" s="12"/>
      <c r="R111" s="12"/>
    </row>
    <row r="112" spans="1:18" s="7" customFormat="1" ht="12.75">
      <c r="A112" s="22" t="s">
        <v>192</v>
      </c>
      <c r="B112" s="7" t="str">
        <f t="shared" si="12"/>
        <v>46-HiRes</v>
      </c>
      <c r="C112" s="7">
        <f t="shared" si="16"/>
        <v>16</v>
      </c>
      <c r="D112" s="23">
        <v>166882</v>
      </c>
      <c r="E112" s="23" t="s">
        <v>193</v>
      </c>
      <c r="F112" s="22"/>
      <c r="G112" s="24">
        <f>AVERAGE(0.028,0.056)</f>
        <v>0.042</v>
      </c>
      <c r="H112" s="25">
        <v>0.028</v>
      </c>
      <c r="I112" s="26">
        <f t="shared" si="10"/>
        <v>2006.16</v>
      </c>
      <c r="J112" s="22"/>
      <c r="K112" s="27">
        <v>42.52746153846154</v>
      </c>
      <c r="L112" s="28">
        <v>15.584615384615383</v>
      </c>
      <c r="M112" s="27">
        <f t="shared" si="11"/>
        <v>2.728810463968411</v>
      </c>
      <c r="N112" s="29">
        <v>-17.893910123599998</v>
      </c>
      <c r="O112" s="27">
        <v>6.2813864</v>
      </c>
      <c r="P112" s="10"/>
      <c r="Q112" s="9"/>
      <c r="R112" s="9"/>
    </row>
    <row r="113" spans="1:18" s="7" customFormat="1" ht="12.75">
      <c r="A113" s="22"/>
      <c r="B113" s="7" t="str">
        <f t="shared" si="12"/>
        <v>46-HiRes</v>
      </c>
      <c r="C113" s="7">
        <f t="shared" si="16"/>
        <v>16</v>
      </c>
      <c r="D113" s="23">
        <v>166883</v>
      </c>
      <c r="E113" s="23" t="s">
        <v>194</v>
      </c>
      <c r="F113" s="22"/>
      <c r="G113" s="24">
        <f>G112+0.028</f>
        <v>0.07</v>
      </c>
      <c r="H113" s="24">
        <v>0.014</v>
      </c>
      <c r="I113" s="26">
        <f t="shared" si="10"/>
        <v>2005.6</v>
      </c>
      <c r="J113" s="22"/>
      <c r="K113" s="27">
        <v>43.75962190812721</v>
      </c>
      <c r="L113" s="28">
        <v>16.02678445229682</v>
      </c>
      <c r="M113" s="27">
        <f t="shared" si="11"/>
        <v>2.7304055931104734</v>
      </c>
      <c r="N113" s="29">
        <v>-17.489442011599998</v>
      </c>
      <c r="O113" s="27">
        <v>6.3915636</v>
      </c>
      <c r="P113" s="10"/>
      <c r="Q113" s="10"/>
      <c r="R113" s="10"/>
    </row>
    <row r="114" spans="1:18" s="7" customFormat="1" ht="12.75">
      <c r="A114" s="22"/>
      <c r="B114" s="7" t="str">
        <f t="shared" si="12"/>
        <v>46-HiRes</v>
      </c>
      <c r="C114" s="7">
        <f t="shared" si="16"/>
        <v>16</v>
      </c>
      <c r="D114" s="23">
        <v>166884</v>
      </c>
      <c r="E114" s="23" t="s">
        <v>195</v>
      </c>
      <c r="F114" s="22"/>
      <c r="G114" s="24">
        <f>G113+0.028</f>
        <v>0.098</v>
      </c>
      <c r="H114" s="24">
        <v>0.014</v>
      </c>
      <c r="I114" s="26">
        <f t="shared" si="10"/>
        <v>2005.04</v>
      </c>
      <c r="J114" s="22"/>
      <c r="K114" s="27">
        <v>45.253575</v>
      </c>
      <c r="L114" s="28">
        <v>16.446375</v>
      </c>
      <c r="M114" s="27">
        <f t="shared" si="11"/>
        <v>2.751583555646761</v>
      </c>
      <c r="N114" s="29">
        <v>-17.342233480399997</v>
      </c>
      <c r="O114" s="27">
        <v>6.420876799999999</v>
      </c>
      <c r="P114" s="10"/>
      <c r="Q114" s="10"/>
      <c r="R114" s="10"/>
    </row>
    <row r="115" spans="1:18" ht="12.75">
      <c r="A115" s="1">
        <v>47</v>
      </c>
      <c r="B115" s="7" t="str">
        <f t="shared" si="12"/>
        <v>46-HiRes</v>
      </c>
      <c r="C115" s="7">
        <f t="shared" si="16"/>
        <v>16</v>
      </c>
      <c r="D115" s="16">
        <v>163414</v>
      </c>
      <c r="E115" s="16" t="s">
        <v>122</v>
      </c>
      <c r="F115" s="17">
        <v>0.543</v>
      </c>
      <c r="G115" s="14">
        <f>0.55-0.37</f>
        <v>0.18000000000000005</v>
      </c>
      <c r="H115" s="14">
        <f aca="true" t="shared" si="19" ref="H115:H124">0.74/2</f>
        <v>0.37</v>
      </c>
      <c r="I115" s="21">
        <f t="shared" si="10"/>
        <v>2003.4</v>
      </c>
      <c r="J115" s="14"/>
      <c r="K115" s="6">
        <v>47.78487871086556</v>
      </c>
      <c r="L115" s="6">
        <v>15.811435616942909</v>
      </c>
      <c r="M115" s="6">
        <f t="shared" si="11"/>
        <v>3.0221720448749876</v>
      </c>
      <c r="N115" s="6">
        <v>-13.455898928901156</v>
      </c>
      <c r="O115" s="6">
        <v>6.61965267363645</v>
      </c>
      <c r="P115" s="6"/>
      <c r="Q115" s="6"/>
      <c r="R115" s="6"/>
    </row>
    <row r="116" spans="2:18" ht="12.75">
      <c r="B116" s="7" t="str">
        <f t="shared" si="12"/>
        <v>46-HiRes</v>
      </c>
      <c r="C116" s="7">
        <f t="shared" si="16"/>
        <v>16</v>
      </c>
      <c r="D116" s="16">
        <v>163415</v>
      </c>
      <c r="E116" s="16" t="s">
        <v>123</v>
      </c>
      <c r="F116" s="17">
        <v>0.45</v>
      </c>
      <c r="G116" s="14">
        <f aca="true" t="shared" si="20" ref="G116:G124">G115+0.55</f>
        <v>0.7300000000000001</v>
      </c>
      <c r="H116" s="14">
        <f t="shared" si="19"/>
        <v>0.37</v>
      </c>
      <c r="I116" s="21">
        <f t="shared" si="10"/>
        <v>1992.4</v>
      </c>
      <c r="J116" s="14"/>
      <c r="K116" s="6">
        <v>49.29950828888889</v>
      </c>
      <c r="L116" s="6">
        <v>15.999928844444442</v>
      </c>
      <c r="M116" s="6">
        <f t="shared" si="11"/>
        <v>3.0812329709832964</v>
      </c>
      <c r="N116" s="6">
        <v>-14.31559612379137</v>
      </c>
      <c r="O116" s="6">
        <v>6.82458779410005</v>
      </c>
      <c r="P116" s="6"/>
      <c r="Q116" s="6"/>
      <c r="R116" s="6"/>
    </row>
    <row r="117" spans="2:18" ht="12.75">
      <c r="B117" s="7" t="str">
        <f t="shared" si="12"/>
        <v>46-HiRes</v>
      </c>
      <c r="C117" s="7">
        <f t="shared" si="16"/>
        <v>16</v>
      </c>
      <c r="D117" s="16">
        <v>163416</v>
      </c>
      <c r="E117" s="16" t="s">
        <v>124</v>
      </c>
      <c r="F117" s="17">
        <v>0.555</v>
      </c>
      <c r="G117" s="14">
        <f t="shared" si="20"/>
        <v>1.2800000000000002</v>
      </c>
      <c r="H117" s="14">
        <f t="shared" si="19"/>
        <v>0.37</v>
      </c>
      <c r="I117" s="21">
        <f t="shared" si="10"/>
        <v>1981.4</v>
      </c>
      <c r="J117" s="14"/>
      <c r="K117" s="6">
        <v>47.25278915315315</v>
      </c>
      <c r="L117" s="6">
        <v>15.445245189189187</v>
      </c>
      <c r="M117" s="6">
        <f t="shared" si="11"/>
        <v>3.059374491913374</v>
      </c>
      <c r="N117" s="6">
        <v>-14.291242619071046</v>
      </c>
      <c r="O117" s="6">
        <v>7.0012556153858</v>
      </c>
      <c r="P117" s="6"/>
      <c r="Q117" s="6"/>
      <c r="R117" s="6"/>
    </row>
    <row r="118" spans="2:18" ht="12.75">
      <c r="B118" s="7" t="str">
        <f t="shared" si="12"/>
        <v>46-HiRes</v>
      </c>
      <c r="C118" s="7">
        <f t="shared" si="16"/>
        <v>16</v>
      </c>
      <c r="D118" s="16">
        <v>163417</v>
      </c>
      <c r="E118" s="16" t="s">
        <v>125</v>
      </c>
      <c r="F118" s="17">
        <v>0.525</v>
      </c>
      <c r="G118" s="14">
        <f t="shared" si="20"/>
        <v>1.8300000000000003</v>
      </c>
      <c r="H118" s="14">
        <f t="shared" si="19"/>
        <v>0.37</v>
      </c>
      <c r="I118" s="21">
        <f t="shared" si="10"/>
        <v>1970.4</v>
      </c>
      <c r="J118" s="14"/>
      <c r="K118" s="6">
        <v>47.26696798095238</v>
      </c>
      <c r="L118" s="6">
        <v>15.329254819047616</v>
      </c>
      <c r="M118" s="6">
        <f t="shared" si="11"/>
        <v>3.083448513245408</v>
      </c>
      <c r="N118" s="6">
        <v>-13.93662779594192</v>
      </c>
      <c r="O118" s="6">
        <v>6.57412496762605</v>
      </c>
      <c r="P118" s="6"/>
      <c r="Q118" s="6"/>
      <c r="R118" s="6"/>
    </row>
    <row r="119" spans="2:18" ht="12.75">
      <c r="B119" s="7" t="str">
        <f t="shared" si="12"/>
        <v>46-HiRes</v>
      </c>
      <c r="C119" s="7">
        <f t="shared" si="16"/>
        <v>16</v>
      </c>
      <c r="D119" s="16">
        <v>163418</v>
      </c>
      <c r="E119" s="16" t="s">
        <v>126</v>
      </c>
      <c r="F119" s="17">
        <v>0.504</v>
      </c>
      <c r="G119" s="14">
        <f t="shared" si="20"/>
        <v>2.3800000000000003</v>
      </c>
      <c r="H119" s="14">
        <f t="shared" si="19"/>
        <v>0.37</v>
      </c>
      <c r="I119" s="21">
        <f t="shared" si="10"/>
        <v>1959.4</v>
      </c>
      <c r="J119" s="14"/>
      <c r="K119" s="6">
        <v>51.06424492063492</v>
      </c>
      <c r="L119" s="6">
        <v>13.6757073015873</v>
      </c>
      <c r="M119" s="6">
        <f t="shared" si="11"/>
        <v>3.733938127990502</v>
      </c>
      <c r="N119" s="6">
        <v>-16.923628734943296</v>
      </c>
      <c r="O119" s="6">
        <v>6.9486700581888</v>
      </c>
      <c r="P119" s="6"/>
      <c r="Q119" s="6"/>
      <c r="R119" s="6"/>
    </row>
    <row r="120" spans="2:18" ht="12.75">
      <c r="B120" s="7" t="str">
        <f t="shared" si="12"/>
        <v>46-HiRes</v>
      </c>
      <c r="C120" s="7">
        <f t="shared" si="16"/>
        <v>16</v>
      </c>
      <c r="D120" s="16">
        <v>163419</v>
      </c>
      <c r="E120" s="16" t="s">
        <v>127</v>
      </c>
      <c r="F120" s="17">
        <v>0.585</v>
      </c>
      <c r="G120" s="14">
        <f t="shared" si="20"/>
        <v>2.9300000000000006</v>
      </c>
      <c r="H120" s="14">
        <f t="shared" si="19"/>
        <v>0.37</v>
      </c>
      <c r="I120" s="21">
        <f t="shared" si="10"/>
        <v>1948.4</v>
      </c>
      <c r="J120" s="14"/>
      <c r="K120" s="6">
        <v>48.134710598290596</v>
      </c>
      <c r="L120" s="6">
        <v>14.976776170940171</v>
      </c>
      <c r="M120" s="6">
        <f t="shared" si="11"/>
        <v>3.2139567320026874</v>
      </c>
      <c r="N120" s="6">
        <v>-14.9789228149689</v>
      </c>
      <c r="O120" s="6">
        <v>6.84603316717045</v>
      </c>
      <c r="P120" s="6"/>
      <c r="Q120" s="6"/>
      <c r="R120" s="6"/>
    </row>
    <row r="121" spans="2:18" ht="12.75">
      <c r="B121" s="7" t="str">
        <f t="shared" si="12"/>
        <v>46-HiRes</v>
      </c>
      <c r="C121" s="7">
        <f t="shared" si="16"/>
        <v>16</v>
      </c>
      <c r="D121" s="16">
        <v>163420</v>
      </c>
      <c r="E121" s="16" t="s">
        <v>128</v>
      </c>
      <c r="F121" s="17">
        <v>0.563</v>
      </c>
      <c r="G121" s="14">
        <f t="shared" si="20"/>
        <v>3.4800000000000004</v>
      </c>
      <c r="H121" s="14">
        <f t="shared" si="19"/>
        <v>0.37</v>
      </c>
      <c r="I121" s="21">
        <f t="shared" si="10"/>
        <v>1937.4</v>
      </c>
      <c r="J121" s="14"/>
      <c r="K121" s="6">
        <v>47.364220124333926</v>
      </c>
      <c r="L121" s="6">
        <v>15.486948028419183</v>
      </c>
      <c r="M121" s="6">
        <f t="shared" si="11"/>
        <v>3.058331443833778</v>
      </c>
      <c r="N121" s="6">
        <v>-14.06625597748009</v>
      </c>
      <c r="O121" s="6">
        <v>6.610765366988449</v>
      </c>
      <c r="P121" s="6"/>
      <c r="Q121" s="6"/>
      <c r="R121" s="6"/>
    </row>
    <row r="122" spans="2:18" ht="12.75">
      <c r="B122" s="7" t="str">
        <f t="shared" si="12"/>
        <v>46-HiRes</v>
      </c>
      <c r="C122" s="7">
        <f t="shared" si="16"/>
        <v>16</v>
      </c>
      <c r="D122" s="16">
        <v>163421</v>
      </c>
      <c r="E122" s="16" t="s">
        <v>129</v>
      </c>
      <c r="F122" s="17">
        <v>0.561</v>
      </c>
      <c r="G122" s="14">
        <f t="shared" si="20"/>
        <v>4.03</v>
      </c>
      <c r="H122" s="14">
        <f t="shared" si="19"/>
        <v>0.37</v>
      </c>
      <c r="I122" s="21">
        <f t="shared" si="10"/>
        <v>1926.4</v>
      </c>
      <c r="J122" s="14"/>
      <c r="K122" s="6">
        <v>47.17522479500891</v>
      </c>
      <c r="L122" s="6">
        <v>14.856184349376113</v>
      </c>
      <c r="M122" s="6">
        <f t="shared" si="11"/>
        <v>3.1754603797030856</v>
      </c>
      <c r="N122" s="6">
        <v>-14.145313075047083</v>
      </c>
      <c r="O122" s="6">
        <v>6.19820928318205</v>
      </c>
      <c r="P122" s="6"/>
      <c r="Q122" s="6"/>
      <c r="R122" s="6"/>
    </row>
    <row r="123" spans="2:18" ht="12.75">
      <c r="B123" s="7" t="str">
        <f t="shared" si="12"/>
        <v>46-HiRes</v>
      </c>
      <c r="C123" s="7">
        <f t="shared" si="16"/>
        <v>16</v>
      </c>
      <c r="D123" s="16">
        <v>163422</v>
      </c>
      <c r="E123" s="16" t="s">
        <v>130</v>
      </c>
      <c r="F123" s="17">
        <v>0.584</v>
      </c>
      <c r="G123" s="14">
        <f t="shared" si="20"/>
        <v>4.58</v>
      </c>
      <c r="H123" s="14">
        <f t="shared" si="19"/>
        <v>0.37</v>
      </c>
      <c r="I123" s="21">
        <f t="shared" si="10"/>
        <v>1915.4</v>
      </c>
      <c r="J123" s="14"/>
      <c r="K123" s="6">
        <v>45.80808616438357</v>
      </c>
      <c r="L123" s="6">
        <v>14.89479705479452</v>
      </c>
      <c r="M123" s="6">
        <f t="shared" si="11"/>
        <v>3.075442115516324</v>
      </c>
      <c r="N123" s="6">
        <v>-13.396961080563264</v>
      </c>
      <c r="O123" s="6">
        <v>6.173123506913801</v>
      </c>
      <c r="P123" s="6"/>
      <c r="Q123" s="6"/>
      <c r="R123" s="6"/>
    </row>
    <row r="124" spans="2:18" ht="12.75">
      <c r="B124" s="7" t="str">
        <f t="shared" si="12"/>
        <v>46-HiRes</v>
      </c>
      <c r="C124" s="7">
        <f t="shared" si="16"/>
        <v>16</v>
      </c>
      <c r="D124" s="16">
        <v>163423</v>
      </c>
      <c r="E124" s="16" t="s">
        <v>131</v>
      </c>
      <c r="F124" s="17">
        <v>0.53</v>
      </c>
      <c r="G124" s="14">
        <f t="shared" si="20"/>
        <v>5.13</v>
      </c>
      <c r="H124" s="14">
        <f t="shared" si="19"/>
        <v>0.37</v>
      </c>
      <c r="I124" s="21">
        <f t="shared" si="10"/>
        <v>1904.4</v>
      </c>
      <c r="J124" s="14"/>
      <c r="K124" s="6">
        <v>46.64977098113208</v>
      </c>
      <c r="L124" s="6">
        <v>15.334344905660375</v>
      </c>
      <c r="M124" s="6">
        <f t="shared" si="11"/>
        <v>3.0421756695920035</v>
      </c>
      <c r="N124" s="6">
        <v>-13.724930430015684</v>
      </c>
      <c r="O124" s="6">
        <v>6.58744950498</v>
      </c>
      <c r="P124" s="6"/>
      <c r="Q124" s="6"/>
      <c r="R124" s="6"/>
    </row>
    <row r="125" spans="1:18" s="7" customFormat="1" ht="12.75">
      <c r="A125" s="7">
        <v>50</v>
      </c>
      <c r="B125" s="7" t="str">
        <f t="shared" si="12"/>
        <v>46-HiRes</v>
      </c>
      <c r="C125" s="7">
        <f t="shared" si="16"/>
        <v>16</v>
      </c>
      <c r="D125" s="8">
        <v>163351</v>
      </c>
      <c r="E125" s="8" t="s">
        <v>132</v>
      </c>
      <c r="F125" s="9">
        <v>0.464</v>
      </c>
      <c r="G125" s="10">
        <v>0.11</v>
      </c>
      <c r="H125" s="10">
        <v>0.24</v>
      </c>
      <c r="I125" s="11">
        <f t="shared" si="10"/>
        <v>2004.8</v>
      </c>
      <c r="J125" s="10"/>
      <c r="K125" s="12">
        <v>44.7638175</v>
      </c>
      <c r="L125" s="12">
        <v>16.433490129310346</v>
      </c>
      <c r="M125" s="12">
        <f t="shared" si="11"/>
        <v>2.723938563735796</v>
      </c>
      <c r="N125" s="12">
        <v>-18.41188174903887</v>
      </c>
      <c r="O125" s="12">
        <v>7.636868044282049</v>
      </c>
      <c r="P125" s="12"/>
      <c r="Q125" s="12"/>
      <c r="R125" s="12"/>
    </row>
    <row r="126" spans="2:18" s="7" customFormat="1" ht="12.75">
      <c r="B126" s="7" t="str">
        <f t="shared" si="12"/>
        <v>46-HiRes</v>
      </c>
      <c r="C126" s="7">
        <f t="shared" si="16"/>
        <v>16</v>
      </c>
      <c r="D126" s="8">
        <v>163352</v>
      </c>
      <c r="E126" s="8" t="s">
        <v>133</v>
      </c>
      <c r="F126" s="9">
        <v>0.523</v>
      </c>
      <c r="G126" s="10">
        <f aca="true" t="shared" si="21" ref="G126:G132">G125+0.35</f>
        <v>0.45999999999999996</v>
      </c>
      <c r="H126" s="10">
        <v>0.24</v>
      </c>
      <c r="I126" s="11">
        <f t="shared" si="10"/>
        <v>1997.8</v>
      </c>
      <c r="J126" s="10"/>
      <c r="K126" s="12">
        <v>44.95257118546845</v>
      </c>
      <c r="L126" s="12">
        <v>16.05740998087954</v>
      </c>
      <c r="M126" s="12">
        <f t="shared" si="11"/>
        <v>2.799490779583756</v>
      </c>
      <c r="N126" s="12">
        <v>-18.437897230800974</v>
      </c>
      <c r="O126" s="12">
        <v>8.130166974312049</v>
      </c>
      <c r="P126" s="12"/>
      <c r="Q126" s="12"/>
      <c r="R126" s="12"/>
    </row>
    <row r="127" spans="2:18" s="7" customFormat="1" ht="12.75">
      <c r="B127" s="7" t="str">
        <f t="shared" si="12"/>
        <v>46-HiRes</v>
      </c>
      <c r="C127" s="7">
        <f t="shared" si="16"/>
        <v>16</v>
      </c>
      <c r="D127" s="8">
        <v>163353</v>
      </c>
      <c r="E127" s="8" t="s">
        <v>134</v>
      </c>
      <c r="F127" s="9">
        <v>0.554</v>
      </c>
      <c r="G127" s="10">
        <f t="shared" si="21"/>
        <v>0.8099999999999999</v>
      </c>
      <c r="H127" s="10">
        <v>0.24</v>
      </c>
      <c r="I127" s="11">
        <f t="shared" si="10"/>
        <v>1990.8</v>
      </c>
      <c r="J127" s="10"/>
      <c r="K127" s="12">
        <v>44.52561640794224</v>
      </c>
      <c r="L127" s="12">
        <v>16.142057220216607</v>
      </c>
      <c r="M127" s="12">
        <f t="shared" si="11"/>
        <v>2.75836070957409</v>
      </c>
      <c r="N127" s="12">
        <v>-17.784097856311764</v>
      </c>
      <c r="O127" s="12">
        <v>7.4909019440112505</v>
      </c>
      <c r="P127" s="12"/>
      <c r="Q127" s="12"/>
      <c r="R127" s="12"/>
    </row>
    <row r="128" spans="2:18" s="7" customFormat="1" ht="12.75">
      <c r="B128" s="7" t="str">
        <f t="shared" si="12"/>
        <v>46-HiRes</v>
      </c>
      <c r="C128" s="7">
        <f t="shared" si="16"/>
        <v>16</v>
      </c>
      <c r="D128" s="8">
        <v>163354</v>
      </c>
      <c r="E128" s="8" t="s">
        <v>135</v>
      </c>
      <c r="F128" s="9">
        <v>0.49</v>
      </c>
      <c r="G128" s="10">
        <f t="shared" si="21"/>
        <v>1.16</v>
      </c>
      <c r="H128" s="10">
        <v>0.24</v>
      </c>
      <c r="I128" s="11">
        <f t="shared" si="10"/>
        <v>1983.8</v>
      </c>
      <c r="J128" s="10"/>
      <c r="K128" s="12">
        <v>44.267705163265305</v>
      </c>
      <c r="L128" s="12">
        <v>15.955446122448977</v>
      </c>
      <c r="M128" s="12">
        <f t="shared" si="11"/>
        <v>2.774457374838399</v>
      </c>
      <c r="N128" s="12">
        <v>-17.883997703955853</v>
      </c>
      <c r="O128" s="12">
        <v>7.946696239244999</v>
      </c>
      <c r="P128" s="12"/>
      <c r="Q128" s="12"/>
      <c r="R128" s="12"/>
    </row>
    <row r="129" spans="2:18" s="7" customFormat="1" ht="12.75">
      <c r="B129" s="7" t="str">
        <f t="shared" si="12"/>
        <v>46-HiRes</v>
      </c>
      <c r="C129" s="7">
        <f t="shared" si="16"/>
        <v>16</v>
      </c>
      <c r="D129" s="8">
        <v>163355</v>
      </c>
      <c r="E129" s="8" t="s">
        <v>136</v>
      </c>
      <c r="F129" s="9">
        <v>0.52</v>
      </c>
      <c r="G129" s="10">
        <f t="shared" si="21"/>
        <v>1.5099999999999998</v>
      </c>
      <c r="H129" s="10">
        <v>0.24</v>
      </c>
      <c r="I129" s="11">
        <f t="shared" si="10"/>
        <v>1976.8</v>
      </c>
      <c r="J129" s="10"/>
      <c r="K129" s="12">
        <v>45.050191096153846</v>
      </c>
      <c r="L129" s="12">
        <v>16.02124996153846</v>
      </c>
      <c r="M129" s="12">
        <f t="shared" si="11"/>
        <v>2.811902392404085</v>
      </c>
      <c r="N129" s="12">
        <v>-17.971955326641616</v>
      </c>
      <c r="O129" s="12">
        <v>8.09841771519005</v>
      </c>
      <c r="P129" s="12"/>
      <c r="Q129" s="12"/>
      <c r="R129" s="12"/>
    </row>
    <row r="130" spans="2:18" s="7" customFormat="1" ht="12.75">
      <c r="B130" s="7" t="str">
        <f t="shared" si="12"/>
        <v>46-HiRes</v>
      </c>
      <c r="C130" s="7">
        <f t="shared" si="16"/>
        <v>16</v>
      </c>
      <c r="D130" s="8">
        <v>163356</v>
      </c>
      <c r="E130" s="8" t="s">
        <v>137</v>
      </c>
      <c r="F130" s="9">
        <v>0.447</v>
      </c>
      <c r="G130" s="10">
        <f t="shared" si="21"/>
        <v>1.8599999999999999</v>
      </c>
      <c r="H130" s="10">
        <v>0.24</v>
      </c>
      <c r="I130" s="11">
        <f aca="true" t="shared" si="22" ref="I130:I193">2007-(G130/0.05)</f>
        <v>1969.8</v>
      </c>
      <c r="J130" s="10"/>
      <c r="K130" s="12">
        <v>45.13346684563758</v>
      </c>
      <c r="L130" s="12">
        <v>15.959817181208054</v>
      </c>
      <c r="M130" s="12">
        <f aca="true" t="shared" si="23" ref="M130:M193">K130/L130</f>
        <v>2.8279438500573897</v>
      </c>
      <c r="N130" s="12">
        <v>-17.747115405310467</v>
      </c>
      <c r="O130" s="12">
        <v>7.706662887409799</v>
      </c>
      <c r="P130" s="12"/>
      <c r="Q130" s="12"/>
      <c r="R130" s="12"/>
    </row>
    <row r="131" spans="2:18" s="7" customFormat="1" ht="12.75">
      <c r="B131" s="7" t="str">
        <f t="shared" si="12"/>
        <v>46-HiRes</v>
      </c>
      <c r="C131" s="7">
        <f t="shared" si="16"/>
        <v>16</v>
      </c>
      <c r="D131" s="8">
        <v>163357</v>
      </c>
      <c r="E131" s="8" t="s">
        <v>138</v>
      </c>
      <c r="F131" s="9">
        <v>0.51</v>
      </c>
      <c r="G131" s="10">
        <f t="shared" si="21"/>
        <v>2.21</v>
      </c>
      <c r="H131" s="10">
        <v>0.24</v>
      </c>
      <c r="I131" s="11">
        <f t="shared" si="22"/>
        <v>1962.8</v>
      </c>
      <c r="J131" s="10"/>
      <c r="K131" s="12">
        <v>44.66020129411765</v>
      </c>
      <c r="L131" s="12">
        <v>15.77771125490196</v>
      </c>
      <c r="M131" s="12">
        <f t="shared" si="23"/>
        <v>2.830588072794286</v>
      </c>
      <c r="N131" s="12">
        <v>-18.02669679603412</v>
      </c>
      <c r="O131" s="12">
        <v>7.259789946848449</v>
      </c>
      <c r="P131" s="12"/>
      <c r="Q131" s="12"/>
      <c r="R131" s="12"/>
    </row>
    <row r="132" spans="2:18" s="7" customFormat="1" ht="12.75">
      <c r="B132" s="7" t="str">
        <f aca="true" t="shared" si="24" ref="B132:B195">IF(A132&gt;B131,A132,B131)</f>
        <v>46-HiRes</v>
      </c>
      <c r="C132" s="7">
        <f t="shared" si="16"/>
        <v>16</v>
      </c>
      <c r="D132" s="8">
        <v>163358</v>
      </c>
      <c r="E132" s="8" t="s">
        <v>139</v>
      </c>
      <c r="F132" s="9">
        <v>0.48</v>
      </c>
      <c r="G132" s="10">
        <f t="shared" si="21"/>
        <v>2.56</v>
      </c>
      <c r="H132" s="10">
        <v>0.24</v>
      </c>
      <c r="I132" s="11">
        <f t="shared" si="22"/>
        <v>1955.8</v>
      </c>
      <c r="J132" s="10"/>
      <c r="K132" s="12">
        <v>44.400602854166664</v>
      </c>
      <c r="L132" s="12">
        <v>15.717176708333332</v>
      </c>
      <c r="M132" s="12">
        <f t="shared" si="23"/>
        <v>2.8249731919489856</v>
      </c>
      <c r="N132" s="12">
        <v>-18.887167055007613</v>
      </c>
      <c r="O132" s="12">
        <v>6.028183297244048</v>
      </c>
      <c r="P132" s="12"/>
      <c r="Q132" s="12"/>
      <c r="R132" s="12"/>
    </row>
    <row r="133" spans="1:18" s="7" customFormat="1" ht="12.75">
      <c r="A133" s="30" t="s">
        <v>196</v>
      </c>
      <c r="B133" s="7" t="str">
        <f t="shared" si="24"/>
        <v>50-HiRes</v>
      </c>
      <c r="C133" s="7">
        <f t="shared" si="16"/>
        <v>17</v>
      </c>
      <c r="D133" s="31">
        <v>166888</v>
      </c>
      <c r="E133" s="31" t="s">
        <v>197</v>
      </c>
      <c r="F133" s="30"/>
      <c r="G133" s="32">
        <v>0.055499999999999994</v>
      </c>
      <c r="H133" s="33">
        <v>0.055499999999999994</v>
      </c>
      <c r="I133" s="34">
        <f t="shared" si="22"/>
        <v>2005.89</v>
      </c>
      <c r="J133" s="30"/>
      <c r="K133" s="35">
        <v>44.17147777777777</v>
      </c>
      <c r="L133" s="35">
        <v>16.04011111111111</v>
      </c>
      <c r="M133" s="35">
        <f t="shared" si="23"/>
        <v>2.7538137031469714</v>
      </c>
      <c r="N133" s="35">
        <v>-16.988814240399996</v>
      </c>
      <c r="O133" s="35">
        <v>8.351504799999999</v>
      </c>
      <c r="P133" s="36" t="s">
        <v>198</v>
      </c>
      <c r="Q133" s="10"/>
      <c r="R133" s="10"/>
    </row>
    <row r="134" spans="1:18" s="7" customFormat="1" ht="12.75">
      <c r="A134" s="30"/>
      <c r="B134" s="7" t="str">
        <f t="shared" si="24"/>
        <v>50-HiRes</v>
      </c>
      <c r="C134" s="7">
        <f t="shared" si="16"/>
        <v>17</v>
      </c>
      <c r="D134" s="31">
        <v>166889</v>
      </c>
      <c r="E134" s="31" t="s">
        <v>199</v>
      </c>
      <c r="F134" s="30"/>
      <c r="G134" s="32">
        <v>0.148</v>
      </c>
      <c r="H134" s="32">
        <v>0.0925</v>
      </c>
      <c r="I134" s="34">
        <f t="shared" si="22"/>
        <v>2004.04</v>
      </c>
      <c r="J134" s="30"/>
      <c r="K134" s="35">
        <v>44.103728260869566</v>
      </c>
      <c r="L134" s="35">
        <v>16.127010869565215</v>
      </c>
      <c r="M134" s="35">
        <f t="shared" si="23"/>
        <v>2.7347738906843437</v>
      </c>
      <c r="N134" s="35">
        <v>-16.8811249364</v>
      </c>
      <c r="O134" s="35">
        <v>8.682036399999998</v>
      </c>
      <c r="P134" s="36" t="s">
        <v>200</v>
      </c>
      <c r="Q134" s="10"/>
      <c r="R134" s="10"/>
    </row>
    <row r="135" spans="1:18" s="7" customFormat="1" ht="12.75">
      <c r="A135" s="30"/>
      <c r="B135" s="7" t="str">
        <f t="shared" si="24"/>
        <v>50-HiRes</v>
      </c>
      <c r="C135" s="7">
        <f t="shared" si="16"/>
        <v>17</v>
      </c>
      <c r="D135" s="31">
        <v>166890</v>
      </c>
      <c r="E135" s="31" t="s">
        <v>201</v>
      </c>
      <c r="F135" s="30"/>
      <c r="G135" s="32">
        <v>0.222</v>
      </c>
      <c r="H135" s="32">
        <v>0.1295</v>
      </c>
      <c r="I135" s="34">
        <f t="shared" si="22"/>
        <v>2002.56</v>
      </c>
      <c r="J135" s="30"/>
      <c r="K135" s="35">
        <v>44.93034893617021</v>
      </c>
      <c r="L135" s="35">
        <v>16.202170212765957</v>
      </c>
      <c r="M135" s="35">
        <f t="shared" si="23"/>
        <v>2.773106833599912</v>
      </c>
      <c r="N135" s="35">
        <v>-16.8678572896</v>
      </c>
      <c r="O135" s="35">
        <v>8.6597988</v>
      </c>
      <c r="P135" s="36" t="s">
        <v>202</v>
      </c>
      <c r="Q135" s="10"/>
      <c r="R135" s="10"/>
    </row>
    <row r="136" spans="1:18" ht="12.75">
      <c r="A136" s="1">
        <v>57</v>
      </c>
      <c r="B136" s="7" t="str">
        <f t="shared" si="24"/>
        <v>50-HiRes</v>
      </c>
      <c r="C136" s="7">
        <f t="shared" si="16"/>
        <v>17</v>
      </c>
      <c r="D136" s="16">
        <v>163368</v>
      </c>
      <c r="E136" s="16" t="s">
        <v>140</v>
      </c>
      <c r="F136" s="17">
        <v>0.538</v>
      </c>
      <c r="G136" s="14">
        <v>0.11</v>
      </c>
      <c r="H136" s="14">
        <v>0.24</v>
      </c>
      <c r="I136" s="15">
        <f t="shared" si="22"/>
        <v>2004.8</v>
      </c>
      <c r="J136" s="14"/>
      <c r="K136" s="6">
        <v>44.853952323420074</v>
      </c>
      <c r="L136" s="6">
        <v>15.879246654275091</v>
      </c>
      <c r="M136" s="6">
        <f t="shared" si="23"/>
        <v>2.8246901946915894</v>
      </c>
      <c r="N136" s="6">
        <v>-17.62918583282423</v>
      </c>
      <c r="O136" s="6">
        <v>5.979586272011249</v>
      </c>
      <c r="P136" s="6"/>
      <c r="Q136" s="6"/>
      <c r="R136" s="6"/>
    </row>
    <row r="137" spans="2:18" ht="12.75">
      <c r="B137" s="7" t="str">
        <f t="shared" si="24"/>
        <v>50-HiRes</v>
      </c>
      <c r="C137" s="7">
        <f t="shared" si="16"/>
        <v>17</v>
      </c>
      <c r="D137" s="16">
        <v>163369</v>
      </c>
      <c r="E137" s="16" t="s">
        <v>141</v>
      </c>
      <c r="F137" s="17">
        <v>0.484</v>
      </c>
      <c r="G137" s="14">
        <f>G136+0.35</f>
        <v>0.45999999999999996</v>
      </c>
      <c r="H137" s="14">
        <v>0.24</v>
      </c>
      <c r="I137" s="15">
        <f t="shared" si="22"/>
        <v>1997.8</v>
      </c>
      <c r="J137" s="14"/>
      <c r="K137" s="6">
        <v>46.23327876033058</v>
      </c>
      <c r="L137" s="6">
        <v>16.623684834710744</v>
      </c>
      <c r="M137" s="6">
        <f t="shared" si="23"/>
        <v>2.7811691102200236</v>
      </c>
      <c r="N137" s="6">
        <v>-17.353915587202707</v>
      </c>
      <c r="O137" s="6">
        <v>6.49781471865645</v>
      </c>
      <c r="P137" s="6"/>
      <c r="Q137" s="6"/>
      <c r="R137" s="6"/>
    </row>
    <row r="138" spans="2:18" ht="12.75">
      <c r="B138" s="7" t="str">
        <f t="shared" si="24"/>
        <v>50-HiRes</v>
      </c>
      <c r="C138" s="7">
        <f t="shared" si="16"/>
        <v>17</v>
      </c>
      <c r="D138" s="16">
        <v>163370</v>
      </c>
      <c r="E138" s="16" t="s">
        <v>142</v>
      </c>
      <c r="F138" s="17">
        <v>0.479</v>
      </c>
      <c r="G138" s="14">
        <f>G137+0.35</f>
        <v>0.8099999999999999</v>
      </c>
      <c r="H138" s="14">
        <v>0.24</v>
      </c>
      <c r="I138" s="15">
        <f t="shared" si="22"/>
        <v>1990.8</v>
      </c>
      <c r="J138" s="14"/>
      <c r="K138" s="6">
        <v>46.17690281837161</v>
      </c>
      <c r="L138" s="6">
        <v>16.43309657620042</v>
      </c>
      <c r="M138" s="6">
        <f t="shared" si="23"/>
        <v>2.809994002301933</v>
      </c>
      <c r="N138" s="6">
        <v>-16.909108695635027</v>
      </c>
      <c r="O138" s="6">
        <v>7.26961202543845</v>
      </c>
      <c r="P138" s="6"/>
      <c r="Q138" s="6"/>
      <c r="R138" s="6"/>
    </row>
    <row r="139" spans="2:18" ht="12.75">
      <c r="B139" s="7" t="str">
        <f t="shared" si="24"/>
        <v>50-HiRes</v>
      </c>
      <c r="C139" s="7">
        <f t="shared" si="16"/>
        <v>17</v>
      </c>
      <c r="D139" s="16">
        <v>163371</v>
      </c>
      <c r="E139" s="16" t="s">
        <v>143</v>
      </c>
      <c r="F139" s="17">
        <v>0.504</v>
      </c>
      <c r="G139" s="14">
        <f>G138+0.35</f>
        <v>1.16</v>
      </c>
      <c r="H139" s="14">
        <v>0.24</v>
      </c>
      <c r="I139" s="15">
        <f t="shared" si="22"/>
        <v>1983.8</v>
      </c>
      <c r="J139" s="14"/>
      <c r="K139" s="6">
        <v>46.47627517857143</v>
      </c>
      <c r="L139" s="6">
        <v>16.660960158730155</v>
      </c>
      <c r="M139" s="6">
        <f t="shared" si="23"/>
        <v>2.789531619773929</v>
      </c>
      <c r="N139" s="6">
        <v>-16.757610500941524</v>
      </c>
      <c r="O139" s="6">
        <v>7.2570710345608</v>
      </c>
      <c r="P139" s="6"/>
      <c r="Q139" s="6"/>
      <c r="R139" s="6"/>
    </row>
    <row r="140" spans="1:18" s="7" customFormat="1" ht="12.75">
      <c r="A140" s="7">
        <v>60</v>
      </c>
      <c r="B140" s="7" t="str">
        <f t="shared" si="24"/>
        <v>50-HiRes</v>
      </c>
      <c r="C140" s="7">
        <f t="shared" si="16"/>
        <v>17</v>
      </c>
      <c r="D140" s="8">
        <v>163386</v>
      </c>
      <c r="E140" s="8" t="s">
        <v>188</v>
      </c>
      <c r="F140" s="9">
        <v>0.496</v>
      </c>
      <c r="G140" s="10">
        <v>0.11</v>
      </c>
      <c r="H140" s="10">
        <v>0.24</v>
      </c>
      <c r="I140" s="11">
        <f t="shared" si="22"/>
        <v>2004.8</v>
      </c>
      <c r="J140" s="37"/>
      <c r="K140" s="38">
        <v>46.140537701612914</v>
      </c>
      <c r="L140" s="12">
        <v>15.704905483870967</v>
      </c>
      <c r="M140" s="12">
        <f t="shared" si="23"/>
        <v>2.937969779506125</v>
      </c>
      <c r="N140" s="12">
        <v>-15.3833492011329</v>
      </c>
      <c r="O140" s="12">
        <v>5.2988020049568005</v>
      </c>
      <c r="P140" s="12"/>
      <c r="Q140" s="12"/>
      <c r="R140" s="12"/>
    </row>
    <row r="141" spans="2:18" s="7" customFormat="1" ht="12.75">
      <c r="B141" s="7" t="str">
        <f t="shared" si="24"/>
        <v>50-HiRes</v>
      </c>
      <c r="C141" s="7">
        <f t="shared" si="16"/>
        <v>17</v>
      </c>
      <c r="D141" s="8">
        <v>163387</v>
      </c>
      <c r="E141" s="8" t="s">
        <v>187</v>
      </c>
      <c r="F141" s="9">
        <v>0.583</v>
      </c>
      <c r="G141" s="10">
        <f aca="true" t="shared" si="25" ref="G141:G146">G140+0.35</f>
        <v>0.45999999999999996</v>
      </c>
      <c r="H141" s="10">
        <v>0.24</v>
      </c>
      <c r="I141" s="11">
        <f t="shared" si="22"/>
        <v>1997.8</v>
      </c>
      <c r="J141" s="37"/>
      <c r="K141" s="38">
        <v>46.60347902229846</v>
      </c>
      <c r="L141" s="12">
        <v>15.503573310463125</v>
      </c>
      <c r="M141" s="12">
        <f t="shared" si="23"/>
        <v>3.0059830781621475</v>
      </c>
      <c r="N141" s="12">
        <v>-15.24914079346717</v>
      </c>
      <c r="O141" s="12">
        <v>4.753169494472199</v>
      </c>
      <c r="P141" s="12"/>
      <c r="Q141" s="12"/>
      <c r="R141" s="12"/>
    </row>
    <row r="142" spans="2:18" s="7" customFormat="1" ht="12.75">
      <c r="B142" s="7" t="str">
        <f t="shared" si="24"/>
        <v>50-HiRes</v>
      </c>
      <c r="C142" s="7">
        <f t="shared" si="16"/>
        <v>17</v>
      </c>
      <c r="D142" s="8">
        <v>163388</v>
      </c>
      <c r="E142" s="8" t="s">
        <v>186</v>
      </c>
      <c r="F142" s="9">
        <v>0.505</v>
      </c>
      <c r="G142" s="10">
        <f t="shared" si="25"/>
        <v>0.8099999999999999</v>
      </c>
      <c r="H142" s="10">
        <v>0.24</v>
      </c>
      <c r="I142" s="11">
        <f t="shared" si="22"/>
        <v>1990.8</v>
      </c>
      <c r="J142" s="37"/>
      <c r="K142" s="38">
        <v>46.48255180198019</v>
      </c>
      <c r="L142" s="12">
        <v>15.58739318811881</v>
      </c>
      <c r="M142" s="12">
        <f t="shared" si="23"/>
        <v>2.9820606461259103</v>
      </c>
      <c r="N142" s="12">
        <v>-15.651649086161315</v>
      </c>
      <c r="O142" s="12">
        <v>4.409091347744201</v>
      </c>
      <c r="P142" s="12"/>
      <c r="Q142" s="12"/>
      <c r="R142" s="12"/>
    </row>
    <row r="143" spans="2:18" s="7" customFormat="1" ht="12.75">
      <c r="B143" s="7" t="str">
        <f t="shared" si="24"/>
        <v>50-HiRes</v>
      </c>
      <c r="C143" s="7">
        <f t="shared" si="16"/>
        <v>17</v>
      </c>
      <c r="D143" s="8">
        <v>163389</v>
      </c>
      <c r="E143" s="8" t="s">
        <v>185</v>
      </c>
      <c r="F143" s="9">
        <v>0.482</v>
      </c>
      <c r="G143" s="10">
        <f t="shared" si="25"/>
        <v>1.16</v>
      </c>
      <c r="H143" s="10">
        <v>0.24</v>
      </c>
      <c r="I143" s="11">
        <f t="shared" si="22"/>
        <v>1983.8</v>
      </c>
      <c r="J143" s="37"/>
      <c r="K143" s="38">
        <v>45.436603153526974</v>
      </c>
      <c r="L143" s="12">
        <v>15.302332821576762</v>
      </c>
      <c r="M143" s="12">
        <f t="shared" si="23"/>
        <v>2.9692598954232627</v>
      </c>
      <c r="N143" s="12">
        <v>-15.095001113601025</v>
      </c>
      <c r="O143" s="12">
        <v>4.13373385258205</v>
      </c>
      <c r="P143" s="12"/>
      <c r="Q143" s="12"/>
      <c r="R143" s="12"/>
    </row>
    <row r="144" spans="2:18" s="7" customFormat="1" ht="12.75">
      <c r="B144" s="7" t="str">
        <f t="shared" si="24"/>
        <v>50-HiRes</v>
      </c>
      <c r="C144" s="7">
        <f t="shared" si="16"/>
        <v>17</v>
      </c>
      <c r="D144" s="8">
        <v>163390</v>
      </c>
      <c r="E144" s="8" t="s">
        <v>184</v>
      </c>
      <c r="F144" s="9">
        <v>0.585</v>
      </c>
      <c r="G144" s="10">
        <f t="shared" si="25"/>
        <v>1.5099999999999998</v>
      </c>
      <c r="H144" s="10">
        <v>0.24</v>
      </c>
      <c r="I144" s="11">
        <f t="shared" si="22"/>
        <v>1976.8</v>
      </c>
      <c r="J144" s="37"/>
      <c r="K144" s="38">
        <v>46.38575133333334</v>
      </c>
      <c r="L144" s="12">
        <v>15.4508572991453</v>
      </c>
      <c r="M144" s="12">
        <f t="shared" si="23"/>
        <v>3.002147417146832</v>
      </c>
      <c r="N144" s="12">
        <v>-15.01170454755325</v>
      </c>
      <c r="O144" s="12">
        <v>3.9484878912287997</v>
      </c>
      <c r="P144" s="12"/>
      <c r="Q144" s="12"/>
      <c r="R144" s="12"/>
    </row>
    <row r="145" spans="2:18" s="7" customFormat="1" ht="12.75">
      <c r="B145" s="7" t="str">
        <f t="shared" si="24"/>
        <v>50-HiRes</v>
      </c>
      <c r="C145" s="7">
        <f t="shared" si="16"/>
        <v>17</v>
      </c>
      <c r="D145" s="8">
        <v>163391</v>
      </c>
      <c r="E145" s="8" t="s">
        <v>183</v>
      </c>
      <c r="F145" s="9">
        <v>0.523</v>
      </c>
      <c r="G145" s="10">
        <f t="shared" si="25"/>
        <v>1.8599999999999999</v>
      </c>
      <c r="H145" s="10">
        <v>0.24</v>
      </c>
      <c r="I145" s="11">
        <f t="shared" si="22"/>
        <v>1969.8</v>
      </c>
      <c r="J145" s="37"/>
      <c r="K145" s="38">
        <v>46.10642240917782</v>
      </c>
      <c r="L145" s="12">
        <v>15.411593537284894</v>
      </c>
      <c r="M145" s="12">
        <f t="shared" si="23"/>
        <v>2.9916713218288344</v>
      </c>
      <c r="N145" s="12">
        <v>-14.642813534127507</v>
      </c>
      <c r="O145" s="12">
        <v>4.05139838930205</v>
      </c>
      <c r="P145" s="12"/>
      <c r="Q145" s="12"/>
      <c r="R145" s="12"/>
    </row>
    <row r="146" spans="2:18" s="7" customFormat="1" ht="12.75">
      <c r="B146" s="7" t="str">
        <f t="shared" si="24"/>
        <v>50-HiRes</v>
      </c>
      <c r="C146" s="7">
        <f t="shared" si="16"/>
        <v>17</v>
      </c>
      <c r="D146" s="8">
        <v>163392</v>
      </c>
      <c r="E146" s="8" t="s">
        <v>182</v>
      </c>
      <c r="F146" s="9">
        <v>0.495</v>
      </c>
      <c r="G146" s="10">
        <f t="shared" si="25"/>
        <v>2.21</v>
      </c>
      <c r="H146" s="10">
        <v>0.24</v>
      </c>
      <c r="I146" s="11">
        <f t="shared" si="22"/>
        <v>1962.8</v>
      </c>
      <c r="J146" s="37"/>
      <c r="K146" s="38">
        <v>44.45233363636364</v>
      </c>
      <c r="L146" s="12">
        <v>14.497965494949492</v>
      </c>
      <c r="M146" s="12">
        <f t="shared" si="23"/>
        <v>3.0661083896115664</v>
      </c>
      <c r="N146" s="12">
        <v>-14.612999574366226</v>
      </c>
      <c r="O146" s="12">
        <v>4.1060304123058</v>
      </c>
      <c r="P146" s="12"/>
      <c r="Q146" s="12"/>
      <c r="R146" s="12"/>
    </row>
    <row r="147" spans="1:18" ht="12.75">
      <c r="A147" s="1">
        <v>62</v>
      </c>
      <c r="B147" s="7" t="str">
        <f t="shared" si="24"/>
        <v>50-HiRes</v>
      </c>
      <c r="C147" s="7">
        <f t="shared" si="16"/>
        <v>17</v>
      </c>
      <c r="D147" s="16">
        <v>163400</v>
      </c>
      <c r="E147" s="16" t="s">
        <v>144</v>
      </c>
      <c r="F147" s="17">
        <v>0.569</v>
      </c>
      <c r="G147" s="14">
        <v>0.11</v>
      </c>
      <c r="H147" s="14">
        <v>0.24</v>
      </c>
      <c r="I147" s="15">
        <f t="shared" si="22"/>
        <v>2004.8</v>
      </c>
      <c r="J147" s="14"/>
      <c r="K147" s="6">
        <v>44.7511639718805</v>
      </c>
      <c r="L147" s="6">
        <v>15.44212991212654</v>
      </c>
      <c r="M147" s="6">
        <f t="shared" si="23"/>
        <v>2.897991677737272</v>
      </c>
      <c r="N147" s="6">
        <v>-17.983394466636902</v>
      </c>
      <c r="O147" s="6">
        <v>6.047192973600799</v>
      </c>
      <c r="P147" s="6"/>
      <c r="Q147" s="6"/>
      <c r="R147" s="6"/>
    </row>
    <row r="148" spans="2:18" ht="12.75">
      <c r="B148" s="7" t="str">
        <f t="shared" si="24"/>
        <v>50-HiRes</v>
      </c>
      <c r="C148" s="7">
        <f t="shared" si="16"/>
        <v>17</v>
      </c>
      <c r="D148" s="16">
        <v>163401</v>
      </c>
      <c r="E148" s="16" t="s">
        <v>145</v>
      </c>
      <c r="F148" s="17">
        <v>0.555</v>
      </c>
      <c r="G148" s="14">
        <f>G147+0.35</f>
        <v>0.45999999999999996</v>
      </c>
      <c r="H148" s="14">
        <v>0.24</v>
      </c>
      <c r="I148" s="15">
        <f t="shared" si="22"/>
        <v>1997.8</v>
      </c>
      <c r="J148" s="14"/>
      <c r="K148" s="6">
        <v>44.917252990990995</v>
      </c>
      <c r="L148" s="6">
        <v>15.586518090090086</v>
      </c>
      <c r="M148" s="6">
        <f t="shared" si="23"/>
        <v>2.881801614149436</v>
      </c>
      <c r="N148" s="6">
        <v>-18.397112211883044</v>
      </c>
      <c r="O148" s="6">
        <v>5.71586064121645</v>
      </c>
      <c r="P148" s="6"/>
      <c r="Q148" s="6"/>
      <c r="R148" s="6"/>
    </row>
    <row r="149" spans="2:18" ht="12.75">
      <c r="B149" s="7" t="str">
        <f t="shared" si="24"/>
        <v>50-HiRes</v>
      </c>
      <c r="C149" s="7">
        <f t="shared" si="16"/>
        <v>17</v>
      </c>
      <c r="D149" s="16">
        <v>163402</v>
      </c>
      <c r="E149" s="16" t="s">
        <v>146</v>
      </c>
      <c r="F149" s="17">
        <v>0.583</v>
      </c>
      <c r="G149" s="14">
        <f>G148+0.35</f>
        <v>0.8099999999999999</v>
      </c>
      <c r="H149" s="14">
        <v>0.24</v>
      </c>
      <c r="I149" s="15">
        <f t="shared" si="22"/>
        <v>1990.8</v>
      </c>
      <c r="J149" s="14"/>
      <c r="K149" s="6">
        <v>44.79236982847342</v>
      </c>
      <c r="L149" s="6">
        <v>15.381517735849053</v>
      </c>
      <c r="M149" s="6">
        <f t="shared" si="23"/>
        <v>2.912090380007022</v>
      </c>
      <c r="N149" s="6">
        <v>-17.344026084006682</v>
      </c>
      <c r="O149" s="6">
        <v>6.1632413652882</v>
      </c>
      <c r="P149" s="6"/>
      <c r="Q149" s="6"/>
      <c r="R149" s="6"/>
    </row>
    <row r="150" spans="2:36" ht="12.75">
      <c r="B150" s="7" t="str">
        <f t="shared" si="24"/>
        <v>50-HiRes</v>
      </c>
      <c r="C150" s="7">
        <f t="shared" si="16"/>
        <v>17</v>
      </c>
      <c r="D150" s="16">
        <v>163403</v>
      </c>
      <c r="E150" s="16" t="s">
        <v>147</v>
      </c>
      <c r="F150" s="17">
        <v>0.525</v>
      </c>
      <c r="G150" s="14">
        <f>G149+0.35</f>
        <v>1.16</v>
      </c>
      <c r="H150" s="14">
        <v>0.24</v>
      </c>
      <c r="I150" s="15">
        <f t="shared" si="22"/>
        <v>1983.8</v>
      </c>
      <c r="J150" s="14"/>
      <c r="K150" s="6">
        <v>45.62336508571428</v>
      </c>
      <c r="L150" s="6">
        <v>15.906352190476191</v>
      </c>
      <c r="M150" s="6">
        <f t="shared" si="23"/>
        <v>2.8682481400751914</v>
      </c>
      <c r="N150" s="6">
        <v>-17.840501517981732</v>
      </c>
      <c r="O150" s="6">
        <v>6.126036350751249</v>
      </c>
      <c r="P150" s="6"/>
      <c r="Q150" s="6"/>
      <c r="R150" s="6"/>
      <c r="AJ150" s="13"/>
    </row>
    <row r="151" spans="2:36" ht="12.75">
      <c r="B151" s="7" t="str">
        <f t="shared" si="24"/>
        <v>50-HiRes</v>
      </c>
      <c r="C151" s="7">
        <f t="shared" si="16"/>
        <v>17</v>
      </c>
      <c r="D151" s="16">
        <v>163404</v>
      </c>
      <c r="E151" s="16" t="s">
        <v>148</v>
      </c>
      <c r="F151" s="17">
        <v>0.573</v>
      </c>
      <c r="G151" s="14">
        <f>G150+0.35</f>
        <v>1.5099999999999998</v>
      </c>
      <c r="H151" s="14">
        <v>0.24</v>
      </c>
      <c r="I151" s="15">
        <f t="shared" si="22"/>
        <v>1976.8</v>
      </c>
      <c r="J151" s="14"/>
      <c r="K151" s="6">
        <v>45.737400610820245</v>
      </c>
      <c r="L151" s="6">
        <v>16.25871769633508</v>
      </c>
      <c r="M151" s="6">
        <f t="shared" si="23"/>
        <v>2.8131001143546537</v>
      </c>
      <c r="N151" s="6">
        <v>-17.743945315202026</v>
      </c>
      <c r="O151" s="6">
        <v>6.3602512071922</v>
      </c>
      <c r="P151" s="6"/>
      <c r="Q151" s="6"/>
      <c r="R151" s="6"/>
      <c r="AJ151" s="13"/>
    </row>
    <row r="152" spans="1:37" s="7" customFormat="1" ht="12.75">
      <c r="A152" s="7" t="s">
        <v>189</v>
      </c>
      <c r="B152" s="7" t="str">
        <f t="shared" si="24"/>
        <v>63A</v>
      </c>
      <c r="C152" s="7">
        <f t="shared" si="16"/>
        <v>18</v>
      </c>
      <c r="D152" s="8">
        <v>163364</v>
      </c>
      <c r="E152" s="8" t="s">
        <v>149</v>
      </c>
      <c r="F152" s="9">
        <v>0.515</v>
      </c>
      <c r="G152" s="10">
        <v>0.11</v>
      </c>
      <c r="H152" s="10">
        <v>0.24</v>
      </c>
      <c r="I152" s="11">
        <f t="shared" si="22"/>
        <v>2004.8</v>
      </c>
      <c r="J152" s="10"/>
      <c r="K152" s="12">
        <v>44.12643547572816</v>
      </c>
      <c r="L152" s="12">
        <v>15.943888155339804</v>
      </c>
      <c r="M152" s="12">
        <f t="shared" si="23"/>
        <v>2.767608192293401</v>
      </c>
      <c r="N152" s="12">
        <v>-18.170591368195574</v>
      </c>
      <c r="O152" s="12">
        <v>4.9039133667199994</v>
      </c>
      <c r="P152" s="12"/>
      <c r="Q152" s="12"/>
      <c r="R152" s="12"/>
      <c r="AH152" s="1"/>
      <c r="AI152" s="1"/>
      <c r="AJ152" s="13"/>
      <c r="AK152" s="1"/>
    </row>
    <row r="153" spans="2:37" s="7" customFormat="1" ht="12.75">
      <c r="B153" s="7" t="str">
        <f t="shared" si="24"/>
        <v>63A</v>
      </c>
      <c r="C153" s="7">
        <f t="shared" si="16"/>
        <v>18</v>
      </c>
      <c r="D153" s="8">
        <v>163365</v>
      </c>
      <c r="E153" s="8" t="s">
        <v>150</v>
      </c>
      <c r="F153" s="9">
        <v>0.454</v>
      </c>
      <c r="G153" s="10">
        <f>G152+0.35</f>
        <v>0.45999999999999996</v>
      </c>
      <c r="H153" s="10">
        <v>0.24</v>
      </c>
      <c r="I153" s="11">
        <f t="shared" si="22"/>
        <v>1997.8</v>
      </c>
      <c r="J153" s="10"/>
      <c r="K153" s="12">
        <v>43.42471433920704</v>
      </c>
      <c r="L153" s="12">
        <v>15.361639427312776</v>
      </c>
      <c r="M153" s="12">
        <f t="shared" si="23"/>
        <v>2.826828122394184</v>
      </c>
      <c r="N153" s="12">
        <v>-18.257334060338124</v>
      </c>
      <c r="O153" s="12">
        <v>4.99231041231125</v>
      </c>
      <c r="P153" s="12"/>
      <c r="Q153" s="12"/>
      <c r="R153" s="12"/>
      <c r="AH153" s="1"/>
      <c r="AI153" s="1"/>
      <c r="AJ153" s="13"/>
      <c r="AK153" s="1"/>
    </row>
    <row r="154" spans="2:37" s="7" customFormat="1" ht="12.75">
      <c r="B154" s="7" t="str">
        <f t="shared" si="24"/>
        <v>63A</v>
      </c>
      <c r="C154" s="7">
        <f t="shared" si="16"/>
        <v>18</v>
      </c>
      <c r="D154" s="8">
        <v>163366</v>
      </c>
      <c r="E154" s="8" t="s">
        <v>151</v>
      </c>
      <c r="F154" s="9">
        <v>0.56</v>
      </c>
      <c r="G154" s="10">
        <f>G153+0.35</f>
        <v>0.8099999999999999</v>
      </c>
      <c r="H154" s="10">
        <v>0.24</v>
      </c>
      <c r="I154" s="11">
        <f t="shared" si="22"/>
        <v>1990.8</v>
      </c>
      <c r="J154" s="10"/>
      <c r="K154" s="12">
        <v>43.711693267857136</v>
      </c>
      <c r="L154" s="12">
        <v>15.388733785714283</v>
      </c>
      <c r="M154" s="12">
        <f t="shared" si="23"/>
        <v>2.8404996718076774</v>
      </c>
      <c r="N154" s="12">
        <v>-18.58901672158057</v>
      </c>
      <c r="O154" s="12">
        <v>4.8918035943458</v>
      </c>
      <c r="P154" s="12"/>
      <c r="Q154" s="12"/>
      <c r="R154" s="12"/>
      <c r="AH154" s="1"/>
      <c r="AI154" s="1"/>
      <c r="AJ154" s="13"/>
      <c r="AK154" s="1"/>
    </row>
    <row r="155" spans="2:18" s="7" customFormat="1" ht="12.75">
      <c r="B155" s="7" t="str">
        <f t="shared" si="24"/>
        <v>63A</v>
      </c>
      <c r="C155" s="7">
        <f t="shared" si="16"/>
        <v>18</v>
      </c>
      <c r="D155" s="8">
        <v>163367</v>
      </c>
      <c r="E155" s="8" t="s">
        <v>152</v>
      </c>
      <c r="F155" s="9">
        <v>0.489</v>
      </c>
      <c r="G155" s="10">
        <f>G154+0.35</f>
        <v>1.16</v>
      </c>
      <c r="H155" s="10">
        <v>0.24</v>
      </c>
      <c r="I155" s="11">
        <f t="shared" si="22"/>
        <v>1983.8</v>
      </c>
      <c r="J155" s="10"/>
      <c r="K155" s="12">
        <v>43.38071333333333</v>
      </c>
      <c r="L155" s="12">
        <v>15.423233169734152</v>
      </c>
      <c r="M155" s="12">
        <f t="shared" si="23"/>
        <v>2.8126860857204483</v>
      </c>
      <c r="N155" s="12">
        <v>-17.825494956779366</v>
      </c>
      <c r="O155" s="12">
        <v>5.14423593387005</v>
      </c>
      <c r="P155" s="12"/>
      <c r="Q155" s="12"/>
      <c r="R155" s="12"/>
    </row>
    <row r="156" spans="1:18" s="7" customFormat="1" ht="12.75">
      <c r="A156" s="39" t="s">
        <v>190</v>
      </c>
      <c r="B156" s="7" t="str">
        <f t="shared" si="24"/>
        <v>63B</v>
      </c>
      <c r="C156" s="7">
        <f t="shared" si="16"/>
        <v>19</v>
      </c>
      <c r="D156" s="40">
        <v>163393</v>
      </c>
      <c r="E156" s="40" t="s">
        <v>153</v>
      </c>
      <c r="F156" s="41">
        <v>0.493</v>
      </c>
      <c r="G156" s="18">
        <v>0.11</v>
      </c>
      <c r="H156" s="18">
        <v>0.24</v>
      </c>
      <c r="I156" s="42">
        <f t="shared" si="22"/>
        <v>2004.8</v>
      </c>
      <c r="J156" s="18"/>
      <c r="K156" s="43">
        <v>44.68632117647059</v>
      </c>
      <c r="L156" s="43">
        <v>16.444847261663288</v>
      </c>
      <c r="M156" s="43">
        <f t="shared" si="23"/>
        <v>2.7173448597874583</v>
      </c>
      <c r="N156" s="43">
        <v>-17.645466641177318</v>
      </c>
      <c r="O156" s="43">
        <v>4.892667560761249</v>
      </c>
      <c r="P156" s="43"/>
      <c r="Q156" s="43"/>
      <c r="R156" s="43"/>
    </row>
    <row r="157" spans="1:18" s="7" customFormat="1" ht="12.75">
      <c r="A157" s="39"/>
      <c r="B157" s="7" t="str">
        <f t="shared" si="24"/>
        <v>63B</v>
      </c>
      <c r="C157" s="7">
        <f aca="true" t="shared" si="26" ref="C157:C220">IF(A157=B157,C156+1,IF(B157=B156,C156,1))</f>
        <v>19</v>
      </c>
      <c r="D157" s="40">
        <v>163394</v>
      </c>
      <c r="E157" s="40" t="s">
        <v>154</v>
      </c>
      <c r="F157" s="41">
        <v>0.46</v>
      </c>
      <c r="G157" s="18">
        <f aca="true" t="shared" si="27" ref="G157:G162">G156+0.35</f>
        <v>0.45999999999999996</v>
      </c>
      <c r="H157" s="18">
        <v>0.24</v>
      </c>
      <c r="I157" s="42">
        <f t="shared" si="22"/>
        <v>1997.8</v>
      </c>
      <c r="J157" s="18"/>
      <c r="K157" s="43">
        <v>44.92926752173913</v>
      </c>
      <c r="L157" s="43">
        <v>16.464865347826088</v>
      </c>
      <c r="M157" s="43">
        <f t="shared" si="23"/>
        <v>2.7287965356893302</v>
      </c>
      <c r="N157" s="43">
        <v>-17.292126615701797</v>
      </c>
      <c r="O157" s="43">
        <v>5.21523147753045</v>
      </c>
      <c r="P157" s="43"/>
      <c r="Q157" s="43"/>
      <c r="R157" s="43"/>
    </row>
    <row r="158" spans="1:18" s="7" customFormat="1" ht="12.75">
      <c r="A158" s="39"/>
      <c r="B158" s="7" t="str">
        <f t="shared" si="24"/>
        <v>63B</v>
      </c>
      <c r="C158" s="7">
        <f t="shared" si="26"/>
        <v>19</v>
      </c>
      <c r="D158" s="40">
        <v>163395</v>
      </c>
      <c r="E158" s="40" t="s">
        <v>155</v>
      </c>
      <c r="F158" s="41">
        <v>0.528</v>
      </c>
      <c r="G158" s="18">
        <f t="shared" si="27"/>
        <v>0.8099999999999999</v>
      </c>
      <c r="H158" s="18">
        <v>0.24</v>
      </c>
      <c r="I158" s="42">
        <f t="shared" si="22"/>
        <v>1990.8</v>
      </c>
      <c r="J158" s="18"/>
      <c r="K158" s="43">
        <v>45.502962992424244</v>
      </c>
      <c r="L158" s="43">
        <v>16.14618371212121</v>
      </c>
      <c r="M158" s="43">
        <f t="shared" si="23"/>
        <v>2.8181868733640387</v>
      </c>
      <c r="N158" s="43">
        <v>-17.22820367016388</v>
      </c>
      <c r="O158" s="43">
        <v>5.038779978125</v>
      </c>
      <c r="P158" s="43"/>
      <c r="Q158" s="43"/>
      <c r="R158" s="43"/>
    </row>
    <row r="159" spans="1:18" s="7" customFormat="1" ht="12.75">
      <c r="A159" s="39"/>
      <c r="B159" s="7" t="str">
        <f t="shared" si="24"/>
        <v>63B</v>
      </c>
      <c r="C159" s="7">
        <f t="shared" si="26"/>
        <v>19</v>
      </c>
      <c r="D159" s="40">
        <v>163396</v>
      </c>
      <c r="E159" s="40" t="s">
        <v>156</v>
      </c>
      <c r="F159" s="41">
        <v>0.585</v>
      </c>
      <c r="G159" s="18">
        <f t="shared" si="27"/>
        <v>1.16</v>
      </c>
      <c r="H159" s="18">
        <v>0.24</v>
      </c>
      <c r="I159" s="42">
        <f t="shared" si="22"/>
        <v>1983.8</v>
      </c>
      <c r="J159" s="18"/>
      <c r="K159" s="43">
        <v>45.78456794871796</v>
      </c>
      <c r="L159" s="43">
        <v>16.50822690598291</v>
      </c>
      <c r="M159" s="43">
        <f t="shared" si="23"/>
        <v>2.773439462000896</v>
      </c>
      <c r="N159" s="43">
        <v>-17.165266096925627</v>
      </c>
      <c r="O159" s="43">
        <v>4.98802260264845</v>
      </c>
      <c r="P159" s="43"/>
      <c r="Q159" s="43"/>
      <c r="R159" s="43"/>
    </row>
    <row r="160" spans="1:18" s="7" customFormat="1" ht="12.75">
      <c r="A160" s="39"/>
      <c r="B160" s="7" t="str">
        <f t="shared" si="24"/>
        <v>63B</v>
      </c>
      <c r="C160" s="7">
        <f t="shared" si="26"/>
        <v>19</v>
      </c>
      <c r="D160" s="40">
        <v>163397</v>
      </c>
      <c r="E160" s="40" t="s">
        <v>157</v>
      </c>
      <c r="F160" s="41">
        <v>0.556</v>
      </c>
      <c r="G160" s="18">
        <f t="shared" si="27"/>
        <v>1.5099999999999998</v>
      </c>
      <c r="H160" s="18">
        <v>0.24</v>
      </c>
      <c r="I160" s="42">
        <f t="shared" si="22"/>
        <v>1976.8</v>
      </c>
      <c r="J160" s="18"/>
      <c r="K160" s="43">
        <v>43.8745042266187</v>
      </c>
      <c r="L160" s="43">
        <v>15.81036431654676</v>
      </c>
      <c r="M160" s="43">
        <f t="shared" si="23"/>
        <v>2.7750470101881626</v>
      </c>
      <c r="N160" s="43">
        <v>-17.119970997570228</v>
      </c>
      <c r="O160" s="43">
        <v>4.9377371201792</v>
      </c>
      <c r="P160" s="43"/>
      <c r="Q160" s="43"/>
      <c r="R160" s="43"/>
    </row>
    <row r="161" spans="1:18" s="7" customFormat="1" ht="12.75">
      <c r="A161" s="39"/>
      <c r="B161" s="7" t="str">
        <f t="shared" si="24"/>
        <v>63B</v>
      </c>
      <c r="C161" s="7">
        <f t="shared" si="26"/>
        <v>19</v>
      </c>
      <c r="D161" s="40">
        <v>163398</v>
      </c>
      <c r="E161" s="40" t="s">
        <v>158</v>
      </c>
      <c r="F161" s="41">
        <v>0.511</v>
      </c>
      <c r="G161" s="18">
        <f t="shared" si="27"/>
        <v>1.8599999999999999</v>
      </c>
      <c r="H161" s="18">
        <v>0.24</v>
      </c>
      <c r="I161" s="42">
        <f t="shared" si="22"/>
        <v>1969.8</v>
      </c>
      <c r="J161" s="18"/>
      <c r="K161" s="43">
        <v>45.26697227005871</v>
      </c>
      <c r="L161" s="43">
        <v>15.991233933463795</v>
      </c>
      <c r="M161" s="43">
        <f t="shared" si="23"/>
        <v>2.83073666850258</v>
      </c>
      <c r="N161" s="43">
        <v>-17.25566206549693</v>
      </c>
      <c r="O161" s="43">
        <v>5.358121129496451</v>
      </c>
      <c r="P161" s="43"/>
      <c r="Q161" s="43"/>
      <c r="R161" s="43"/>
    </row>
    <row r="162" spans="1:18" s="7" customFormat="1" ht="12.75">
      <c r="A162" s="39"/>
      <c r="B162" s="7" t="str">
        <f t="shared" si="24"/>
        <v>63B</v>
      </c>
      <c r="C162" s="7">
        <f t="shared" si="26"/>
        <v>19</v>
      </c>
      <c r="D162" s="40">
        <v>163399</v>
      </c>
      <c r="E162" s="40" t="s">
        <v>159</v>
      </c>
      <c r="F162" s="41">
        <v>0.577</v>
      </c>
      <c r="G162" s="18">
        <f t="shared" si="27"/>
        <v>2.21</v>
      </c>
      <c r="H162" s="18">
        <v>0.24</v>
      </c>
      <c r="I162" s="42">
        <f t="shared" si="22"/>
        <v>1962.8</v>
      </c>
      <c r="J162" s="18"/>
      <c r="K162" s="43">
        <v>44.56635060658579</v>
      </c>
      <c r="L162" s="43">
        <v>15.749928908145582</v>
      </c>
      <c r="M162" s="43">
        <f t="shared" si="23"/>
        <v>2.8296223345831657</v>
      </c>
      <c r="N162" s="43">
        <v>-17.4791284411089</v>
      </c>
      <c r="O162" s="43">
        <v>5.5130187085200495</v>
      </c>
      <c r="P162" s="43"/>
      <c r="Q162" s="43"/>
      <c r="R162" s="43"/>
    </row>
    <row r="163" spans="1:18" s="7" customFormat="1" ht="12.75">
      <c r="A163" s="44" t="s">
        <v>203</v>
      </c>
      <c r="B163" s="7" t="str">
        <f t="shared" si="24"/>
        <v>63B-HiRes</v>
      </c>
      <c r="C163" s="7">
        <f t="shared" si="26"/>
        <v>20</v>
      </c>
      <c r="D163" s="45">
        <v>166879</v>
      </c>
      <c r="E163" s="44" t="s">
        <v>204</v>
      </c>
      <c r="F163" s="46"/>
      <c r="G163" s="46">
        <v>0.055499999999999994</v>
      </c>
      <c r="H163" s="47">
        <v>0.055499999999999994</v>
      </c>
      <c r="I163" s="48">
        <f t="shared" si="22"/>
        <v>2005.89</v>
      </c>
      <c r="J163" s="49"/>
      <c r="K163" s="50">
        <v>40.842869565217384</v>
      </c>
      <c r="L163" s="50">
        <v>14.783315217391303</v>
      </c>
      <c r="M163" s="50">
        <f t="shared" si="23"/>
        <v>2.762767955943282</v>
      </c>
      <c r="N163" s="50">
        <v>-18.1536152896</v>
      </c>
      <c r="O163" s="50">
        <v>5.030015999999999</v>
      </c>
      <c r="P163" s="43"/>
      <c r="Q163" s="43"/>
      <c r="R163" s="43"/>
    </row>
    <row r="164" spans="1:18" s="7" customFormat="1" ht="12.75">
      <c r="A164" s="44"/>
      <c r="B164" s="7" t="str">
        <f t="shared" si="24"/>
        <v>63B-HiRes</v>
      </c>
      <c r="C164" s="7">
        <f t="shared" si="26"/>
        <v>20</v>
      </c>
      <c r="D164" s="45">
        <v>166880</v>
      </c>
      <c r="E164" s="44" t="s">
        <v>205</v>
      </c>
      <c r="F164" s="46"/>
      <c r="G164" s="46">
        <v>0.148</v>
      </c>
      <c r="H164" s="47">
        <v>0.0925</v>
      </c>
      <c r="I164" s="48">
        <f t="shared" si="22"/>
        <v>2004.04</v>
      </c>
      <c r="J164" s="49"/>
      <c r="K164" s="50">
        <v>42.3045</v>
      </c>
      <c r="L164" s="50">
        <v>15.548166666666667</v>
      </c>
      <c r="M164" s="50">
        <f t="shared" si="23"/>
        <v>2.7208674120207097</v>
      </c>
      <c r="N164" s="50">
        <v>-18.079422089999998</v>
      </c>
      <c r="O164" s="50">
        <v>4.762154</v>
      </c>
      <c r="P164" s="43"/>
      <c r="Q164" s="43"/>
      <c r="R164" s="43"/>
    </row>
    <row r="165" spans="1:18" s="7" customFormat="1" ht="12.75">
      <c r="A165" s="44"/>
      <c r="B165" s="7" t="str">
        <f t="shared" si="24"/>
        <v>63B-HiRes</v>
      </c>
      <c r="C165" s="7">
        <f t="shared" si="26"/>
        <v>20</v>
      </c>
      <c r="D165" s="45">
        <v>166881</v>
      </c>
      <c r="E165" s="44" t="s">
        <v>206</v>
      </c>
      <c r="F165" s="46"/>
      <c r="G165" s="46">
        <v>0.222</v>
      </c>
      <c r="H165" s="47">
        <v>0.1295</v>
      </c>
      <c r="I165" s="48">
        <f t="shared" si="22"/>
        <v>2002.56</v>
      </c>
      <c r="J165" s="49"/>
      <c r="K165" s="50">
        <v>42.62417110266159</v>
      </c>
      <c r="L165" s="50">
        <v>15.625038022813687</v>
      </c>
      <c r="M165" s="50">
        <f t="shared" si="23"/>
        <v>2.7279403122365022</v>
      </c>
      <c r="N165" s="50">
        <v>-18.1531107796</v>
      </c>
      <c r="O165" s="50">
        <v>4.5640372</v>
      </c>
      <c r="P165" s="43"/>
      <c r="Q165" s="43"/>
      <c r="R165" s="43"/>
    </row>
    <row r="166" spans="1:18" ht="12.75">
      <c r="A166" s="7">
        <v>75</v>
      </c>
      <c r="B166" s="7" t="str">
        <f t="shared" si="24"/>
        <v>63B-HiRes</v>
      </c>
      <c r="C166" s="7">
        <f t="shared" si="26"/>
        <v>20</v>
      </c>
      <c r="D166" s="8">
        <v>163372</v>
      </c>
      <c r="E166" s="8" t="s">
        <v>160</v>
      </c>
      <c r="F166" s="9">
        <v>0.51</v>
      </c>
      <c r="G166" s="10">
        <v>0.11</v>
      </c>
      <c r="H166" s="10">
        <v>0.24</v>
      </c>
      <c r="I166" s="51">
        <f t="shared" si="22"/>
        <v>2004.8</v>
      </c>
      <c r="J166" s="10"/>
      <c r="K166" s="12">
        <v>46.143788980392166</v>
      </c>
      <c r="L166" s="12">
        <v>16.670891529411765</v>
      </c>
      <c r="M166" s="12">
        <f t="shared" si="23"/>
        <v>2.7679256924551745</v>
      </c>
      <c r="N166" s="12">
        <v>-18.159709857265288</v>
      </c>
      <c r="O166" s="12">
        <v>6.985505733377799</v>
      </c>
      <c r="P166" s="12"/>
      <c r="Q166" s="12"/>
      <c r="R166" s="12"/>
    </row>
    <row r="167" spans="1:18" ht="12.75">
      <c r="A167" s="7"/>
      <c r="B167" s="7" t="str">
        <f t="shared" si="24"/>
        <v>63B-HiRes</v>
      </c>
      <c r="C167" s="7">
        <f t="shared" si="26"/>
        <v>20</v>
      </c>
      <c r="D167" s="8">
        <v>163373</v>
      </c>
      <c r="E167" s="8" t="s">
        <v>161</v>
      </c>
      <c r="F167" s="9">
        <v>0.53</v>
      </c>
      <c r="G167" s="10">
        <f aca="true" t="shared" si="28" ref="G167:G174">G166+0.35</f>
        <v>0.45999999999999996</v>
      </c>
      <c r="H167" s="10">
        <v>0.24</v>
      </c>
      <c r="I167" s="51">
        <f t="shared" si="22"/>
        <v>1997.8</v>
      </c>
      <c r="J167" s="10"/>
      <c r="K167" s="12">
        <v>45.65139728301886</v>
      </c>
      <c r="L167" s="12">
        <v>16.148166943396227</v>
      </c>
      <c r="M167" s="12">
        <f t="shared" si="23"/>
        <v>2.827032779821981</v>
      </c>
      <c r="N167" s="12">
        <v>-18.3563112817273</v>
      </c>
      <c r="O167" s="12">
        <v>6.3430368128288</v>
      </c>
      <c r="P167" s="12"/>
      <c r="Q167" s="12"/>
      <c r="R167" s="12"/>
    </row>
    <row r="168" spans="1:18" ht="12.75">
      <c r="A168" s="7"/>
      <c r="B168" s="7" t="str">
        <f t="shared" si="24"/>
        <v>63B-HiRes</v>
      </c>
      <c r="C168" s="7">
        <f t="shared" si="26"/>
        <v>20</v>
      </c>
      <c r="D168" s="8">
        <v>163374</v>
      </c>
      <c r="E168" s="8" t="s">
        <v>162</v>
      </c>
      <c r="F168" s="9">
        <v>0.53</v>
      </c>
      <c r="G168" s="10">
        <f t="shared" si="28"/>
        <v>0.8099999999999999</v>
      </c>
      <c r="H168" s="10">
        <v>0.24</v>
      </c>
      <c r="I168" s="51">
        <f t="shared" si="22"/>
        <v>1990.8</v>
      </c>
      <c r="J168" s="10"/>
      <c r="K168" s="12">
        <v>45.29352633962264</v>
      </c>
      <c r="L168" s="12">
        <v>15.88594950943396</v>
      </c>
      <c r="M168" s="12">
        <f t="shared" si="23"/>
        <v>2.8511689724762643</v>
      </c>
      <c r="N168" s="12">
        <v>-18.51351367185178</v>
      </c>
      <c r="O168" s="12">
        <v>5.2954873026722</v>
      </c>
      <c r="P168" s="12"/>
      <c r="Q168" s="12"/>
      <c r="R168" s="12"/>
    </row>
    <row r="169" spans="1:18" ht="12.75">
      <c r="A169" s="7"/>
      <c r="B169" s="7" t="str">
        <f t="shared" si="24"/>
        <v>63B-HiRes</v>
      </c>
      <c r="C169" s="7">
        <f t="shared" si="26"/>
        <v>20</v>
      </c>
      <c r="D169" s="8">
        <v>163375</v>
      </c>
      <c r="E169" s="8" t="s">
        <v>163</v>
      </c>
      <c r="F169" s="9">
        <v>0.519</v>
      </c>
      <c r="G169" s="10">
        <f t="shared" si="28"/>
        <v>1.16</v>
      </c>
      <c r="H169" s="10">
        <v>0.24</v>
      </c>
      <c r="I169" s="51">
        <f t="shared" si="22"/>
        <v>1983.8</v>
      </c>
      <c r="J169" s="10"/>
      <c r="K169" s="12">
        <v>45.08646763005781</v>
      </c>
      <c r="L169" s="12">
        <v>15.707407129094412</v>
      </c>
      <c r="M169" s="12">
        <f t="shared" si="23"/>
        <v>2.870395302006615</v>
      </c>
      <c r="N169" s="12">
        <v>-18.255132425712905</v>
      </c>
      <c r="O169" s="12">
        <v>5.479041519311249</v>
      </c>
      <c r="P169" s="12"/>
      <c r="Q169" s="12"/>
      <c r="R169" s="12"/>
    </row>
    <row r="170" spans="1:18" ht="12.75">
      <c r="A170" s="7"/>
      <c r="B170" s="7" t="str">
        <f t="shared" si="24"/>
        <v>63B-HiRes</v>
      </c>
      <c r="C170" s="7">
        <f t="shared" si="26"/>
        <v>20</v>
      </c>
      <c r="D170" s="8">
        <v>163376</v>
      </c>
      <c r="E170" s="8" t="s">
        <v>164</v>
      </c>
      <c r="F170" s="9">
        <v>0.569</v>
      </c>
      <c r="G170" s="10">
        <f t="shared" si="28"/>
        <v>1.5099999999999998</v>
      </c>
      <c r="H170" s="10">
        <v>0.24</v>
      </c>
      <c r="I170" s="51">
        <f t="shared" si="22"/>
        <v>1976.8</v>
      </c>
      <c r="J170" s="10"/>
      <c r="K170" s="12">
        <v>46.575910228471</v>
      </c>
      <c r="L170" s="12">
        <v>16.180166362038666</v>
      </c>
      <c r="M170" s="12">
        <f t="shared" si="23"/>
        <v>2.8785804290458814</v>
      </c>
      <c r="N170" s="12">
        <v>-18.174927435289106</v>
      </c>
      <c r="O170" s="12">
        <v>5.2706651360244505</v>
      </c>
      <c r="P170" s="12"/>
      <c r="Q170" s="12"/>
      <c r="R170" s="12"/>
    </row>
    <row r="171" spans="1:18" ht="12.75">
      <c r="A171" s="7"/>
      <c r="B171" s="7" t="str">
        <f t="shared" si="24"/>
        <v>63B-HiRes</v>
      </c>
      <c r="C171" s="7">
        <f t="shared" si="26"/>
        <v>20</v>
      </c>
      <c r="D171" s="8">
        <v>163377</v>
      </c>
      <c r="E171" s="8" t="s">
        <v>165</v>
      </c>
      <c r="F171" s="9">
        <v>0.457</v>
      </c>
      <c r="G171" s="10">
        <f t="shared" si="28"/>
        <v>1.8599999999999999</v>
      </c>
      <c r="H171" s="10">
        <v>0.24</v>
      </c>
      <c r="I171" s="51">
        <f t="shared" si="22"/>
        <v>1969.8</v>
      </c>
      <c r="J171" s="10"/>
      <c r="K171" s="12">
        <v>46.032653763676144</v>
      </c>
      <c r="L171" s="12">
        <v>16.063769978118163</v>
      </c>
      <c r="M171" s="12">
        <f t="shared" si="23"/>
        <v>2.8656195791138175</v>
      </c>
      <c r="N171" s="12">
        <v>-18.249061598367973</v>
      </c>
      <c r="O171" s="12">
        <v>5.1483316356768</v>
      </c>
      <c r="P171" s="12"/>
      <c r="Q171" s="12"/>
      <c r="R171" s="12"/>
    </row>
    <row r="172" spans="1:18" ht="12.75">
      <c r="A172" s="7"/>
      <c r="B172" s="7" t="str">
        <f t="shared" si="24"/>
        <v>63B-HiRes</v>
      </c>
      <c r="C172" s="7">
        <f t="shared" si="26"/>
        <v>20</v>
      </c>
      <c r="D172" s="8">
        <v>163378</v>
      </c>
      <c r="E172" s="8" t="s">
        <v>166</v>
      </c>
      <c r="F172" s="9">
        <v>0.49</v>
      </c>
      <c r="G172" s="10">
        <f t="shared" si="28"/>
        <v>2.21</v>
      </c>
      <c r="H172" s="10">
        <v>0.24</v>
      </c>
      <c r="I172" s="51">
        <f t="shared" si="22"/>
        <v>1962.8</v>
      </c>
      <c r="J172" s="10"/>
      <c r="K172" s="12">
        <v>44.62599187755102</v>
      </c>
      <c r="L172" s="12">
        <v>15.47170244897959</v>
      </c>
      <c r="M172" s="12">
        <f t="shared" si="23"/>
        <v>2.884362081336062</v>
      </c>
      <c r="N172" s="12">
        <v>-17.75174829562065</v>
      </c>
      <c r="O172" s="12">
        <v>4.7505535152050005</v>
      </c>
      <c r="P172" s="12"/>
      <c r="Q172" s="12"/>
      <c r="R172" s="12"/>
    </row>
    <row r="173" spans="1:18" ht="12.75">
      <c r="A173" s="7"/>
      <c r="B173" s="7" t="str">
        <f t="shared" si="24"/>
        <v>63B-HiRes</v>
      </c>
      <c r="C173" s="7">
        <f t="shared" si="26"/>
        <v>20</v>
      </c>
      <c r="D173" s="8">
        <v>163379</v>
      </c>
      <c r="E173" s="8" t="s">
        <v>167</v>
      </c>
      <c r="F173" s="9">
        <v>0.537</v>
      </c>
      <c r="G173" s="10">
        <f t="shared" si="28"/>
        <v>2.56</v>
      </c>
      <c r="H173" s="10">
        <v>0.24</v>
      </c>
      <c r="I173" s="51">
        <f t="shared" si="22"/>
        <v>1955.8</v>
      </c>
      <c r="J173" s="10"/>
      <c r="K173" s="12">
        <v>42.4455686405959</v>
      </c>
      <c r="L173" s="12">
        <v>14.915118845437616</v>
      </c>
      <c r="M173" s="12">
        <f t="shared" si="23"/>
        <v>2.845808275512305</v>
      </c>
      <c r="N173" s="12">
        <v>-17.69842072791106</v>
      </c>
      <c r="O173" s="12">
        <v>4.23127435241405</v>
      </c>
      <c r="P173" s="12"/>
      <c r="Q173" s="12"/>
      <c r="R173" s="12"/>
    </row>
    <row r="174" spans="1:18" ht="12.75">
      <c r="A174" s="7"/>
      <c r="B174" s="7" t="str">
        <f t="shared" si="24"/>
        <v>63B-HiRes</v>
      </c>
      <c r="C174" s="7">
        <f t="shared" si="26"/>
        <v>20</v>
      </c>
      <c r="D174" s="8">
        <v>163380</v>
      </c>
      <c r="E174" s="8" t="s">
        <v>168</v>
      </c>
      <c r="F174" s="9">
        <v>0.562</v>
      </c>
      <c r="G174" s="10">
        <f t="shared" si="28"/>
        <v>2.91</v>
      </c>
      <c r="H174" s="10">
        <v>0.24</v>
      </c>
      <c r="I174" s="51">
        <f t="shared" si="22"/>
        <v>1948.8</v>
      </c>
      <c r="J174" s="10"/>
      <c r="K174" s="12">
        <v>44.12560585409253</v>
      </c>
      <c r="L174" s="12">
        <v>15.897647722419924</v>
      </c>
      <c r="M174" s="12">
        <f t="shared" si="23"/>
        <v>2.7756059653947203</v>
      </c>
      <c r="N174" s="12">
        <v>-17.548511679323962</v>
      </c>
      <c r="O174" s="12">
        <v>4.09595581483005</v>
      </c>
      <c r="P174" s="12"/>
      <c r="Q174" s="12"/>
      <c r="R174" s="12"/>
    </row>
    <row r="175" spans="1:18" ht="13.5" customHeight="1">
      <c r="A175" s="22" t="s">
        <v>207</v>
      </c>
      <c r="B175" s="7" t="str">
        <f t="shared" si="24"/>
        <v>75-HiRes</v>
      </c>
      <c r="C175" s="7">
        <f t="shared" si="26"/>
        <v>21</v>
      </c>
      <c r="D175" s="23">
        <v>166891</v>
      </c>
      <c r="E175" s="23" t="s">
        <v>208</v>
      </c>
      <c r="F175" s="52"/>
      <c r="G175" s="25">
        <v>0.042</v>
      </c>
      <c r="H175" s="25">
        <v>0.042</v>
      </c>
      <c r="I175" s="26">
        <f t="shared" si="22"/>
        <v>2006.16</v>
      </c>
      <c r="J175" s="52"/>
      <c r="K175" s="27">
        <v>44.6352</v>
      </c>
      <c r="L175" s="27">
        <v>16.810875</v>
      </c>
      <c r="M175" s="27">
        <f t="shared" si="23"/>
        <v>2.655138414865377</v>
      </c>
      <c r="N175" s="27">
        <v>-18.156406774399997</v>
      </c>
      <c r="O175" s="27">
        <v>6.167165999999999</v>
      </c>
      <c r="P175" s="10"/>
      <c r="Q175" s="10"/>
      <c r="R175" s="10"/>
    </row>
    <row r="176" spans="1:18" ht="13.5" customHeight="1">
      <c r="A176" s="22"/>
      <c r="B176" s="7" t="str">
        <f t="shared" si="24"/>
        <v>75-HiRes</v>
      </c>
      <c r="C176" s="7">
        <f t="shared" si="26"/>
        <v>21</v>
      </c>
      <c r="D176" s="23">
        <v>166892</v>
      </c>
      <c r="E176" s="23" t="s">
        <v>209</v>
      </c>
      <c r="F176" s="52"/>
      <c r="G176" s="25">
        <v>0.126</v>
      </c>
      <c r="H176" s="25">
        <v>0.042</v>
      </c>
      <c r="I176" s="26">
        <f t="shared" si="22"/>
        <v>2004.48</v>
      </c>
      <c r="J176" s="52"/>
      <c r="K176" s="27">
        <v>44.93083</v>
      </c>
      <c r="L176" s="27">
        <v>16.9211</v>
      </c>
      <c r="M176" s="27">
        <f t="shared" si="23"/>
        <v>2.6553137798370083</v>
      </c>
      <c r="N176" s="27">
        <v>-17.963992680399997</v>
      </c>
      <c r="O176" s="27">
        <v>6.5027516</v>
      </c>
      <c r="P176" s="10"/>
      <c r="Q176" s="10"/>
      <c r="R176" s="10"/>
    </row>
    <row r="177" spans="1:18" ht="13.5" customHeight="1">
      <c r="A177" s="22"/>
      <c r="B177" s="7" t="str">
        <f t="shared" si="24"/>
        <v>75-HiRes</v>
      </c>
      <c r="C177" s="7">
        <f t="shared" si="26"/>
        <v>21</v>
      </c>
      <c r="D177" s="23">
        <v>166893</v>
      </c>
      <c r="E177" s="23" t="s">
        <v>210</v>
      </c>
      <c r="F177" s="52"/>
      <c r="G177" s="24">
        <f>G176+0.042</f>
        <v>0.168</v>
      </c>
      <c r="H177" s="24">
        <v>0.0205</v>
      </c>
      <c r="I177" s="26">
        <f t="shared" si="22"/>
        <v>2003.64</v>
      </c>
      <c r="J177" s="52"/>
      <c r="K177" s="27">
        <v>41.30125182481751</v>
      </c>
      <c r="L177" s="27">
        <v>15.606678832116787</v>
      </c>
      <c r="M177" s="27">
        <f t="shared" si="23"/>
        <v>2.646383145901881</v>
      </c>
      <c r="N177" s="27">
        <v>-17.8521302596</v>
      </c>
      <c r="O177" s="27">
        <v>6.072150799999999</v>
      </c>
      <c r="P177" s="10"/>
      <c r="Q177" s="10"/>
      <c r="R177" s="10"/>
    </row>
    <row r="178" spans="1:31" ht="13.5" customHeight="1">
      <c r="A178" s="22"/>
      <c r="B178" s="7" t="str">
        <f t="shared" si="24"/>
        <v>75-HiRes</v>
      </c>
      <c r="C178" s="7">
        <f t="shared" si="26"/>
        <v>21</v>
      </c>
      <c r="D178" s="23">
        <v>166894</v>
      </c>
      <c r="E178" s="23" t="s">
        <v>211</v>
      </c>
      <c r="F178" s="52"/>
      <c r="G178" s="24">
        <f>G177+0.042</f>
        <v>0.21000000000000002</v>
      </c>
      <c r="H178" s="24">
        <v>0.0205</v>
      </c>
      <c r="I178" s="26">
        <f t="shared" si="22"/>
        <v>2002.8</v>
      </c>
      <c r="J178" s="52"/>
      <c r="K178" s="27">
        <v>46.456973684210524</v>
      </c>
      <c r="L178" s="27">
        <v>17.372368421052627</v>
      </c>
      <c r="M178" s="27">
        <f t="shared" si="23"/>
        <v>2.674187684617133</v>
      </c>
      <c r="N178" s="27">
        <v>-17.93509601</v>
      </c>
      <c r="O178" s="27">
        <v>6.382466399999999</v>
      </c>
      <c r="P178" s="10"/>
      <c r="Q178" s="10"/>
      <c r="R178" s="10"/>
      <c r="AE178" s="53"/>
    </row>
    <row r="179" spans="1:31" ht="13.5" customHeight="1">
      <c r="A179" s="22"/>
      <c r="B179" s="7" t="str">
        <f t="shared" si="24"/>
        <v>75-HiRes</v>
      </c>
      <c r="C179" s="7">
        <f t="shared" si="26"/>
        <v>21</v>
      </c>
      <c r="D179" s="23">
        <v>166895</v>
      </c>
      <c r="E179" s="23" t="s">
        <v>212</v>
      </c>
      <c r="F179" s="52"/>
      <c r="G179" s="24">
        <f aca="true" t="shared" si="29" ref="G179:G209">G178+0.084</f>
        <v>0.29400000000000004</v>
      </c>
      <c r="H179" s="24">
        <v>0.042</v>
      </c>
      <c r="I179" s="26">
        <f t="shared" si="22"/>
        <v>2001.12</v>
      </c>
      <c r="J179" s="52"/>
      <c r="K179" s="27">
        <v>47.50836131386861</v>
      </c>
      <c r="L179" s="27">
        <v>17.90058394160584</v>
      </c>
      <c r="M179" s="27">
        <f t="shared" si="23"/>
        <v>2.6540118170919675</v>
      </c>
      <c r="N179" s="27">
        <v>-17.754348352399997</v>
      </c>
      <c r="O179" s="27">
        <v>6.137852799999999</v>
      </c>
      <c r="P179" s="10"/>
      <c r="Q179" s="10"/>
      <c r="R179" s="10"/>
      <c r="AE179" s="53"/>
    </row>
    <row r="180" spans="1:18" ht="13.5" customHeight="1">
      <c r="A180" s="22"/>
      <c r="B180" s="7" t="str">
        <f t="shared" si="24"/>
        <v>75-HiRes</v>
      </c>
      <c r="C180" s="7">
        <f t="shared" si="26"/>
        <v>21</v>
      </c>
      <c r="D180" s="23">
        <v>166896</v>
      </c>
      <c r="E180" s="23" t="s">
        <v>213</v>
      </c>
      <c r="F180" s="52"/>
      <c r="G180" s="24">
        <f t="shared" si="29"/>
        <v>0.37800000000000006</v>
      </c>
      <c r="H180" s="24">
        <v>0.042</v>
      </c>
      <c r="I180" s="26">
        <f t="shared" si="22"/>
        <v>1999.44</v>
      </c>
      <c r="J180" s="52"/>
      <c r="K180" s="27">
        <v>46.34461538461537</v>
      </c>
      <c r="L180" s="27">
        <v>17.239615384615384</v>
      </c>
      <c r="M180" s="27">
        <f t="shared" si="23"/>
        <v>2.6882627222631235</v>
      </c>
      <c r="N180" s="27">
        <v>-17.536014159999997</v>
      </c>
      <c r="O180" s="27">
        <v>5.7163492</v>
      </c>
      <c r="P180" s="10"/>
      <c r="Q180" s="10"/>
      <c r="R180" s="10"/>
    </row>
    <row r="181" spans="1:18" ht="13.5" customHeight="1">
      <c r="A181" s="22"/>
      <c r="B181" s="7" t="str">
        <f t="shared" si="24"/>
        <v>75-HiRes</v>
      </c>
      <c r="C181" s="7">
        <f t="shared" si="26"/>
        <v>21</v>
      </c>
      <c r="D181" s="23">
        <v>166897</v>
      </c>
      <c r="E181" s="23" t="s">
        <v>214</v>
      </c>
      <c r="F181" s="52"/>
      <c r="G181" s="24">
        <f t="shared" si="29"/>
        <v>0.4620000000000001</v>
      </c>
      <c r="H181" s="24">
        <v>0.042</v>
      </c>
      <c r="I181" s="26">
        <f t="shared" si="22"/>
        <v>1997.76</v>
      </c>
      <c r="J181" s="52"/>
      <c r="K181" s="27">
        <v>45.86300338983051</v>
      </c>
      <c r="L181" s="27">
        <v>17.00359322033898</v>
      </c>
      <c r="M181" s="27">
        <f t="shared" si="23"/>
        <v>2.6972536213681657</v>
      </c>
      <c r="N181" s="27">
        <v>-17.742614838399998</v>
      </c>
      <c r="O181" s="27">
        <v>5.750716399999999</v>
      </c>
      <c r="P181" s="10"/>
      <c r="Q181" s="10"/>
      <c r="R181" s="10"/>
    </row>
    <row r="182" spans="1:18" ht="13.5" customHeight="1">
      <c r="A182" s="22"/>
      <c r="B182" s="7" t="str">
        <f t="shared" si="24"/>
        <v>75-HiRes</v>
      </c>
      <c r="C182" s="7">
        <f t="shared" si="26"/>
        <v>21</v>
      </c>
      <c r="D182" s="23">
        <v>166898</v>
      </c>
      <c r="E182" s="23" t="s">
        <v>215</v>
      </c>
      <c r="F182" s="52"/>
      <c r="G182" s="24">
        <f t="shared" si="29"/>
        <v>0.546</v>
      </c>
      <c r="H182" s="24">
        <v>0.042</v>
      </c>
      <c r="I182" s="26">
        <f t="shared" si="22"/>
        <v>1996.08</v>
      </c>
      <c r="J182" s="52"/>
      <c r="K182" s="27">
        <v>46.68121908127209</v>
      </c>
      <c r="L182" s="27">
        <v>17.293833922261484</v>
      </c>
      <c r="M182" s="27">
        <f t="shared" si="23"/>
        <v>2.699298448864002</v>
      </c>
      <c r="N182" s="27">
        <v>-18.153192289999996</v>
      </c>
      <c r="O182" s="27">
        <v>5.671874</v>
      </c>
      <c r="P182" s="10"/>
      <c r="Q182" s="10"/>
      <c r="R182" s="10"/>
    </row>
    <row r="183" spans="1:18" ht="13.5" customHeight="1">
      <c r="A183" s="22"/>
      <c r="B183" s="7" t="str">
        <f t="shared" si="24"/>
        <v>75-HiRes</v>
      </c>
      <c r="C183" s="7">
        <f t="shared" si="26"/>
        <v>21</v>
      </c>
      <c r="D183" s="23">
        <v>166899</v>
      </c>
      <c r="E183" s="23" t="s">
        <v>216</v>
      </c>
      <c r="F183" s="52"/>
      <c r="G183" s="24">
        <f t="shared" si="29"/>
        <v>0.63</v>
      </c>
      <c r="H183" s="24">
        <v>0.042</v>
      </c>
      <c r="I183" s="26">
        <f t="shared" si="22"/>
        <v>1994.4</v>
      </c>
      <c r="J183" s="52"/>
      <c r="K183" s="27">
        <v>46.08545454545454</v>
      </c>
      <c r="L183" s="27">
        <v>16.542670454545455</v>
      </c>
      <c r="M183" s="27">
        <f t="shared" si="23"/>
        <v>2.7858533887913826</v>
      </c>
      <c r="N183" s="35">
        <f>AVERAGE(N182,N184)</f>
        <v>-18.310596053199998</v>
      </c>
      <c r="O183" s="27">
        <v>4.767207999999999</v>
      </c>
      <c r="P183" s="36" t="s">
        <v>217</v>
      </c>
      <c r="Q183" s="10"/>
      <c r="R183" s="35">
        <v>-22.00573384</v>
      </c>
    </row>
    <row r="184" spans="1:18" ht="13.5" customHeight="1">
      <c r="A184" s="22"/>
      <c r="B184" s="7" t="str">
        <f t="shared" si="24"/>
        <v>75-HiRes</v>
      </c>
      <c r="C184" s="7">
        <f t="shared" si="26"/>
        <v>21</v>
      </c>
      <c r="D184" s="23">
        <v>166900</v>
      </c>
      <c r="E184" s="23" t="s">
        <v>218</v>
      </c>
      <c r="F184" s="52"/>
      <c r="G184" s="24">
        <f t="shared" si="29"/>
        <v>0.714</v>
      </c>
      <c r="H184" s="24">
        <v>0.042</v>
      </c>
      <c r="I184" s="26">
        <f t="shared" si="22"/>
        <v>1992.72</v>
      </c>
      <c r="J184" s="52"/>
      <c r="K184" s="27">
        <v>43.187388461538454</v>
      </c>
      <c r="L184" s="27">
        <v>15.37603846153846</v>
      </c>
      <c r="M184" s="27">
        <f t="shared" si="23"/>
        <v>2.8087461259652255</v>
      </c>
      <c r="N184" s="27">
        <v>-18.4679998164</v>
      </c>
      <c r="O184" s="27">
        <v>4.7914672</v>
      </c>
      <c r="P184" s="10"/>
      <c r="Q184" s="10"/>
      <c r="R184" s="10"/>
    </row>
    <row r="185" spans="1:18" ht="13.5" customHeight="1">
      <c r="A185" s="22"/>
      <c r="B185" s="7" t="str">
        <f t="shared" si="24"/>
        <v>75-HiRes</v>
      </c>
      <c r="C185" s="7">
        <f t="shared" si="26"/>
        <v>21</v>
      </c>
      <c r="D185" s="23">
        <v>166901</v>
      </c>
      <c r="E185" s="23" t="s">
        <v>219</v>
      </c>
      <c r="F185" s="52"/>
      <c r="G185" s="24">
        <f t="shared" si="29"/>
        <v>0.7979999999999999</v>
      </c>
      <c r="H185" s="24">
        <v>0.042</v>
      </c>
      <c r="I185" s="26">
        <f t="shared" si="22"/>
        <v>1991.04</v>
      </c>
      <c r="J185" s="52"/>
      <c r="K185" s="27">
        <v>44.349396</v>
      </c>
      <c r="L185" s="27">
        <v>15.59586</v>
      </c>
      <c r="M185" s="27">
        <f t="shared" si="23"/>
        <v>2.8436646648533648</v>
      </c>
      <c r="N185" s="27">
        <v>-18.395483800399997</v>
      </c>
      <c r="O185" s="27">
        <v>4.971389599999999</v>
      </c>
      <c r="P185" s="10"/>
      <c r="Q185" s="10"/>
      <c r="R185" s="10"/>
    </row>
    <row r="186" spans="1:18" ht="13.5" customHeight="1">
      <c r="A186" s="22"/>
      <c r="B186" s="7" t="str">
        <f t="shared" si="24"/>
        <v>75-HiRes</v>
      </c>
      <c r="C186" s="7">
        <f t="shared" si="26"/>
        <v>21</v>
      </c>
      <c r="D186" s="23">
        <v>166902</v>
      </c>
      <c r="E186" s="23" t="s">
        <v>220</v>
      </c>
      <c r="F186" s="52"/>
      <c r="G186" s="24">
        <f t="shared" si="29"/>
        <v>0.8819999999999999</v>
      </c>
      <c r="H186" s="24">
        <v>0.042</v>
      </c>
      <c r="I186" s="26">
        <f t="shared" si="22"/>
        <v>1989.36</v>
      </c>
      <c r="J186" s="52"/>
      <c r="K186" s="27">
        <v>44.09737499999999</v>
      </c>
      <c r="L186" s="27">
        <v>15.5925</v>
      </c>
      <c r="M186" s="27">
        <f t="shared" si="23"/>
        <v>2.8281144781144776</v>
      </c>
      <c r="N186" s="27">
        <v>-18.282475958399996</v>
      </c>
      <c r="O186" s="27">
        <v>4.7429488</v>
      </c>
      <c r="P186" s="10"/>
      <c r="Q186" s="10"/>
      <c r="R186" s="10"/>
    </row>
    <row r="187" spans="1:18" ht="13.5" customHeight="1">
      <c r="A187" s="22"/>
      <c r="B187" s="7" t="str">
        <f t="shared" si="24"/>
        <v>75-HiRes</v>
      </c>
      <c r="C187" s="7">
        <f t="shared" si="26"/>
        <v>21</v>
      </c>
      <c r="D187" s="23">
        <v>166903</v>
      </c>
      <c r="E187" s="23" t="s">
        <v>221</v>
      </c>
      <c r="F187" s="52"/>
      <c r="G187" s="24">
        <f t="shared" si="29"/>
        <v>0.9659999999999999</v>
      </c>
      <c r="H187" s="24">
        <v>0.042</v>
      </c>
      <c r="I187" s="26">
        <f t="shared" si="22"/>
        <v>1987.68</v>
      </c>
      <c r="J187" s="52"/>
      <c r="K187" s="27">
        <v>45.74911764705882</v>
      </c>
      <c r="L187" s="27">
        <v>16.272820069204155</v>
      </c>
      <c r="M187" s="27">
        <f t="shared" si="23"/>
        <v>2.811382259036816</v>
      </c>
      <c r="N187" s="27">
        <v>-18.373154009999997</v>
      </c>
      <c r="O187" s="27">
        <v>4.950162799999999</v>
      </c>
      <c r="P187" s="10"/>
      <c r="Q187" s="10"/>
      <c r="R187" s="10"/>
    </row>
    <row r="188" spans="1:18" ht="13.5" customHeight="1">
      <c r="A188" s="22"/>
      <c r="B188" s="7" t="str">
        <f t="shared" si="24"/>
        <v>75-HiRes</v>
      </c>
      <c r="C188" s="7">
        <f t="shared" si="26"/>
        <v>21</v>
      </c>
      <c r="D188" s="23">
        <v>166904</v>
      </c>
      <c r="E188" s="23" t="s">
        <v>222</v>
      </c>
      <c r="F188" s="52"/>
      <c r="G188" s="24">
        <f t="shared" si="29"/>
        <v>1.0499999999999998</v>
      </c>
      <c r="H188" s="24">
        <v>0.042</v>
      </c>
      <c r="I188" s="26">
        <f t="shared" si="22"/>
        <v>1986</v>
      </c>
      <c r="J188" s="52"/>
      <c r="K188" s="27">
        <v>45.30197777777777</v>
      </c>
      <c r="L188" s="27">
        <v>16.098444444444446</v>
      </c>
      <c r="M188" s="27">
        <f t="shared" si="23"/>
        <v>2.8140593294038063</v>
      </c>
      <c r="N188" s="27">
        <v>-18.094765542399994</v>
      </c>
      <c r="O188" s="27">
        <v>4.9956488</v>
      </c>
      <c r="P188" s="10"/>
      <c r="Q188" s="10"/>
      <c r="R188" s="10"/>
    </row>
    <row r="189" spans="1:18" ht="13.5" customHeight="1">
      <c r="A189" s="22"/>
      <c r="B189" s="7" t="str">
        <f t="shared" si="24"/>
        <v>75-HiRes</v>
      </c>
      <c r="C189" s="7">
        <f t="shared" si="26"/>
        <v>21</v>
      </c>
      <c r="D189" s="23">
        <v>166905</v>
      </c>
      <c r="E189" s="23" t="s">
        <v>223</v>
      </c>
      <c r="F189" s="52"/>
      <c r="G189" s="24">
        <f t="shared" si="29"/>
        <v>1.134</v>
      </c>
      <c r="H189" s="24">
        <v>0.042</v>
      </c>
      <c r="I189" s="26">
        <f t="shared" si="22"/>
        <v>1984.32</v>
      </c>
      <c r="J189" s="52"/>
      <c r="K189" s="27">
        <v>44.103230769230755</v>
      </c>
      <c r="L189" s="27">
        <v>15.648230769230768</v>
      </c>
      <c r="M189" s="27">
        <f t="shared" si="23"/>
        <v>2.8184164343966134</v>
      </c>
      <c r="N189" s="27">
        <v>-18.01928224</v>
      </c>
      <c r="O189" s="27">
        <v>4.8339208</v>
      </c>
      <c r="P189" s="10"/>
      <c r="Q189" s="10"/>
      <c r="R189" s="10"/>
    </row>
    <row r="190" spans="1:18" ht="13.5" customHeight="1">
      <c r="A190" s="22"/>
      <c r="B190" s="7" t="str">
        <f t="shared" si="24"/>
        <v>75-HiRes</v>
      </c>
      <c r="C190" s="7">
        <f t="shared" si="26"/>
        <v>21</v>
      </c>
      <c r="D190" s="23">
        <v>166906</v>
      </c>
      <c r="E190" s="23" t="s">
        <v>224</v>
      </c>
      <c r="F190" s="52"/>
      <c r="G190" s="24">
        <f t="shared" si="29"/>
        <v>1.218</v>
      </c>
      <c r="H190" s="24">
        <v>0.042</v>
      </c>
      <c r="I190" s="26">
        <f t="shared" si="22"/>
        <v>1982.64</v>
      </c>
      <c r="J190" s="52"/>
      <c r="K190" s="27">
        <v>47.69092605633803</v>
      </c>
      <c r="L190" s="27">
        <v>17.025897887323946</v>
      </c>
      <c r="M190" s="27">
        <f t="shared" si="23"/>
        <v>2.801081409741373</v>
      </c>
      <c r="N190" s="27">
        <v>-18.115670211599998</v>
      </c>
      <c r="O190" s="27">
        <v>4.5882964</v>
      </c>
      <c r="P190" s="10"/>
      <c r="Q190" s="10"/>
      <c r="R190" s="10"/>
    </row>
    <row r="191" spans="1:18" ht="13.5" customHeight="1">
      <c r="A191" s="22"/>
      <c r="B191" s="7" t="str">
        <f t="shared" si="24"/>
        <v>75-HiRes</v>
      </c>
      <c r="C191" s="7">
        <f t="shared" si="26"/>
        <v>21</v>
      </c>
      <c r="D191" s="23">
        <v>166907</v>
      </c>
      <c r="E191" s="23" t="s">
        <v>225</v>
      </c>
      <c r="F191" s="52"/>
      <c r="G191" s="24">
        <f t="shared" si="29"/>
        <v>1.302</v>
      </c>
      <c r="H191" s="24">
        <v>0.042</v>
      </c>
      <c r="I191" s="26">
        <f t="shared" si="22"/>
        <v>1980.96</v>
      </c>
      <c r="J191" s="52"/>
      <c r="K191" s="27">
        <v>47.26574999999999</v>
      </c>
      <c r="L191" s="27">
        <v>16.965606617647055</v>
      </c>
      <c r="M191" s="27">
        <f t="shared" si="23"/>
        <v>2.7859746524380533</v>
      </c>
      <c r="N191" s="27">
        <v>-18.029151542399998</v>
      </c>
      <c r="O191" s="27">
        <v>4.676235999999999</v>
      </c>
      <c r="P191" s="10"/>
      <c r="Q191" s="10"/>
      <c r="R191" s="10"/>
    </row>
    <row r="192" spans="1:18" ht="13.5" customHeight="1">
      <c r="A192" s="22"/>
      <c r="B192" s="7" t="str">
        <f t="shared" si="24"/>
        <v>75-HiRes</v>
      </c>
      <c r="C192" s="7">
        <f t="shared" si="26"/>
        <v>21</v>
      </c>
      <c r="D192" s="23">
        <v>166908</v>
      </c>
      <c r="E192" s="23" t="s">
        <v>226</v>
      </c>
      <c r="F192" s="52"/>
      <c r="G192" s="24">
        <f t="shared" si="29"/>
        <v>1.3860000000000001</v>
      </c>
      <c r="H192" s="24">
        <v>0.042</v>
      </c>
      <c r="I192" s="26">
        <f t="shared" si="22"/>
        <v>1979.28</v>
      </c>
      <c r="J192" s="52"/>
      <c r="K192" s="27">
        <v>47.58905747126437</v>
      </c>
      <c r="L192" s="27">
        <v>17.032931034482758</v>
      </c>
      <c r="M192" s="27">
        <f t="shared" si="23"/>
        <v>2.7939441177165265</v>
      </c>
      <c r="N192" s="27">
        <v>-18.0484098944</v>
      </c>
      <c r="O192" s="27">
        <v>4.805618399999999</v>
      </c>
      <c r="P192" s="10"/>
      <c r="Q192" s="10"/>
      <c r="R192" s="10"/>
    </row>
    <row r="193" spans="1:18" ht="13.5" customHeight="1">
      <c r="A193" s="22"/>
      <c r="B193" s="7" t="str">
        <f t="shared" si="24"/>
        <v>75-HiRes</v>
      </c>
      <c r="C193" s="7">
        <f t="shared" si="26"/>
        <v>21</v>
      </c>
      <c r="D193" s="23">
        <v>166909</v>
      </c>
      <c r="E193" s="23" t="s">
        <v>227</v>
      </c>
      <c r="F193" s="52"/>
      <c r="G193" s="24">
        <f t="shared" si="29"/>
        <v>1.4700000000000002</v>
      </c>
      <c r="H193" s="24">
        <v>0.042</v>
      </c>
      <c r="I193" s="26">
        <f t="shared" si="22"/>
        <v>1977.6</v>
      </c>
      <c r="J193" s="52"/>
      <c r="K193" s="27">
        <v>45.52981034482759</v>
      </c>
      <c r="L193" s="27">
        <v>16.354293103448274</v>
      </c>
      <c r="M193" s="27">
        <f t="shared" si="23"/>
        <v>2.7839668799397823</v>
      </c>
      <c r="N193" s="27">
        <v>-18.01482741</v>
      </c>
      <c r="O193" s="27">
        <v>4.792478</v>
      </c>
      <c r="P193" s="10"/>
      <c r="Q193" s="10"/>
      <c r="R193" s="10"/>
    </row>
    <row r="194" spans="1:31" ht="13.5" customHeight="1">
      <c r="A194" s="22"/>
      <c r="B194" s="7" t="str">
        <f t="shared" si="24"/>
        <v>75-HiRes</v>
      </c>
      <c r="C194" s="7">
        <f t="shared" si="26"/>
        <v>21</v>
      </c>
      <c r="D194" s="23">
        <v>166910</v>
      </c>
      <c r="E194" s="23" t="s">
        <v>228</v>
      </c>
      <c r="F194" s="52"/>
      <c r="G194" s="24">
        <f t="shared" si="29"/>
        <v>1.5540000000000003</v>
      </c>
      <c r="H194" s="24">
        <v>0.042</v>
      </c>
      <c r="I194" s="26">
        <f aca="true" t="shared" si="30" ref="I194:I225">2007-(G194/0.05)</f>
        <v>1975.92</v>
      </c>
      <c r="J194" s="52"/>
      <c r="K194" s="27">
        <v>46.9812</v>
      </c>
      <c r="L194" s="27">
        <v>16.752305084745764</v>
      </c>
      <c r="M194" s="27">
        <f aca="true" t="shared" si="31" ref="M194:M225">K194/L194</f>
        <v>2.804461819572515</v>
      </c>
      <c r="N194" s="27">
        <v>-17.847305926399997</v>
      </c>
      <c r="O194" s="27">
        <v>4.657030799999999</v>
      </c>
      <c r="P194" s="10"/>
      <c r="Q194" s="10"/>
      <c r="R194" s="10"/>
      <c r="AE194" s="53"/>
    </row>
    <row r="195" spans="1:31" ht="13.5" customHeight="1">
      <c r="A195" s="22"/>
      <c r="B195" s="7" t="str">
        <f t="shared" si="24"/>
        <v>75-HiRes</v>
      </c>
      <c r="C195" s="7">
        <f t="shared" si="26"/>
        <v>21</v>
      </c>
      <c r="D195" s="23">
        <v>166911</v>
      </c>
      <c r="E195" s="23" t="s">
        <v>229</v>
      </c>
      <c r="F195" s="52"/>
      <c r="G195" s="24">
        <f t="shared" si="29"/>
        <v>1.6380000000000003</v>
      </c>
      <c r="H195" s="24">
        <v>0.042</v>
      </c>
      <c r="I195" s="26">
        <f t="shared" si="30"/>
        <v>1974.24</v>
      </c>
      <c r="J195" s="52"/>
      <c r="K195" s="27">
        <v>52.5555</v>
      </c>
      <c r="L195" s="27">
        <v>18.9975</v>
      </c>
      <c r="M195" s="27">
        <f t="shared" si="31"/>
        <v>2.7664429530201344</v>
      </c>
      <c r="N195" s="35">
        <f>AVERAGE(N194,N196)</f>
        <v>-17.808306996999995</v>
      </c>
      <c r="O195" s="27">
        <v>5.0967288</v>
      </c>
      <c r="P195" s="36" t="s">
        <v>217</v>
      </c>
      <c r="Q195" s="10"/>
      <c r="R195" s="35">
        <v>-20.020463515599996</v>
      </c>
      <c r="AE195" s="53"/>
    </row>
    <row r="196" spans="1:18" ht="13.5" customHeight="1">
      <c r="A196" s="22"/>
      <c r="B196" s="7" t="str">
        <f aca="true" t="shared" si="32" ref="B196:B225">IF(A196&gt;B195,A196,B195)</f>
        <v>75-HiRes</v>
      </c>
      <c r="C196" s="7">
        <f t="shared" si="26"/>
        <v>21</v>
      </c>
      <c r="D196" s="23">
        <v>166912</v>
      </c>
      <c r="E196" s="23" t="s">
        <v>230</v>
      </c>
      <c r="F196" s="52"/>
      <c r="G196" s="24">
        <f t="shared" si="29"/>
        <v>1.7220000000000004</v>
      </c>
      <c r="H196" s="24">
        <v>0.042</v>
      </c>
      <c r="I196" s="26">
        <f t="shared" si="30"/>
        <v>1972.56</v>
      </c>
      <c r="J196" s="52"/>
      <c r="K196" s="27">
        <v>48.67013454545454</v>
      </c>
      <c r="L196" s="27">
        <v>17.47581818181818</v>
      </c>
      <c r="M196" s="27">
        <f t="shared" si="31"/>
        <v>2.784998907581385</v>
      </c>
      <c r="N196" s="27">
        <v>-17.769308067599997</v>
      </c>
      <c r="O196" s="27">
        <v>4.8955796</v>
      </c>
      <c r="P196" s="10"/>
      <c r="Q196" s="10"/>
      <c r="R196" s="10"/>
    </row>
    <row r="197" spans="1:18" ht="13.5" customHeight="1">
      <c r="A197" s="22"/>
      <c r="B197" s="7" t="str">
        <f t="shared" si="32"/>
        <v>75-HiRes</v>
      </c>
      <c r="C197" s="7">
        <f t="shared" si="26"/>
        <v>21</v>
      </c>
      <c r="D197" s="23">
        <v>166913</v>
      </c>
      <c r="E197" s="23" t="s">
        <v>231</v>
      </c>
      <c r="F197" s="52"/>
      <c r="G197" s="24">
        <f t="shared" si="29"/>
        <v>1.8060000000000005</v>
      </c>
      <c r="H197" s="24">
        <v>0.042</v>
      </c>
      <c r="I197" s="26">
        <f t="shared" si="30"/>
        <v>1970.88</v>
      </c>
      <c r="J197" s="52"/>
      <c r="K197" s="27">
        <v>47.420695945945944</v>
      </c>
      <c r="L197" s="27">
        <v>17.02277027027027</v>
      </c>
      <c r="M197" s="27">
        <f t="shared" si="31"/>
        <v>2.7857214303575892</v>
      </c>
      <c r="N197" s="27">
        <v>-17.8859549504</v>
      </c>
      <c r="O197" s="27">
        <v>4.78237</v>
      </c>
      <c r="P197" s="10"/>
      <c r="Q197" s="10"/>
      <c r="R197" s="10"/>
    </row>
    <row r="198" spans="1:18" ht="13.5" customHeight="1">
      <c r="A198" s="22"/>
      <c r="B198" s="7" t="str">
        <f t="shared" si="32"/>
        <v>75-HiRes</v>
      </c>
      <c r="C198" s="7">
        <f t="shared" si="26"/>
        <v>21</v>
      </c>
      <c r="D198" s="23">
        <v>166914</v>
      </c>
      <c r="E198" s="23" t="s">
        <v>232</v>
      </c>
      <c r="F198" s="52"/>
      <c r="G198" s="24">
        <f t="shared" si="29"/>
        <v>1.8900000000000006</v>
      </c>
      <c r="H198" s="24">
        <v>0.042</v>
      </c>
      <c r="I198" s="26">
        <f t="shared" si="30"/>
        <v>1969.2</v>
      </c>
      <c r="J198" s="52"/>
      <c r="K198" s="27">
        <v>50.03602554744525</v>
      </c>
      <c r="L198" s="27">
        <v>17.882956204379557</v>
      </c>
      <c r="M198" s="27">
        <f t="shared" si="31"/>
        <v>2.7979728281832603</v>
      </c>
      <c r="N198" s="27">
        <v>-17.6953515364</v>
      </c>
      <c r="O198" s="27">
        <v>4.620642</v>
      </c>
      <c r="P198" s="10"/>
      <c r="Q198" s="10"/>
      <c r="R198" s="10"/>
    </row>
    <row r="199" spans="1:18" ht="13.5" customHeight="1">
      <c r="A199" s="22"/>
      <c r="B199" s="7" t="str">
        <f t="shared" si="32"/>
        <v>75-HiRes</v>
      </c>
      <c r="C199" s="7">
        <f t="shared" si="26"/>
        <v>21</v>
      </c>
      <c r="D199" s="23">
        <v>166915</v>
      </c>
      <c r="E199" s="23" t="s">
        <v>233</v>
      </c>
      <c r="F199" s="52"/>
      <c r="G199" s="24">
        <f t="shared" si="29"/>
        <v>1.9740000000000006</v>
      </c>
      <c r="H199" s="24">
        <v>0.042</v>
      </c>
      <c r="I199" s="26">
        <f t="shared" si="30"/>
        <v>1967.52</v>
      </c>
      <c r="J199" s="52"/>
      <c r="K199" s="27">
        <v>72.04116722408027</v>
      </c>
      <c r="L199" s="27">
        <v>25.876705685618727</v>
      </c>
      <c r="M199" s="27">
        <f t="shared" si="31"/>
        <v>2.7840161765304603</v>
      </c>
      <c r="N199" s="27">
        <v>-17.522296072399996</v>
      </c>
      <c r="O199" s="27">
        <v>4.659052399999999</v>
      </c>
      <c r="P199" s="10"/>
      <c r="Q199" s="10"/>
      <c r="R199" s="10"/>
    </row>
    <row r="200" spans="1:18" ht="13.5" customHeight="1">
      <c r="A200" s="22"/>
      <c r="B200" s="7" t="str">
        <f t="shared" si="32"/>
        <v>75-HiRes</v>
      </c>
      <c r="C200" s="7">
        <f t="shared" si="26"/>
        <v>21</v>
      </c>
      <c r="D200" s="23">
        <v>166916</v>
      </c>
      <c r="E200" s="23" t="s">
        <v>234</v>
      </c>
      <c r="F200" s="52"/>
      <c r="G200" s="24">
        <f t="shared" si="29"/>
        <v>2.0580000000000007</v>
      </c>
      <c r="H200" s="24">
        <v>0.042</v>
      </c>
      <c r="I200" s="26">
        <f t="shared" si="30"/>
        <v>1965.84</v>
      </c>
      <c r="J200" s="52"/>
      <c r="K200" s="27">
        <v>47.84853874538746</v>
      </c>
      <c r="L200" s="27">
        <v>17.17311808118081</v>
      </c>
      <c r="M200" s="27">
        <f t="shared" si="31"/>
        <v>2.7862464183381093</v>
      </c>
      <c r="N200" s="27">
        <v>-17.542529126399998</v>
      </c>
      <c r="O200" s="27">
        <v>4.637825599999999</v>
      </c>
      <c r="P200" s="10"/>
      <c r="Q200" s="10"/>
      <c r="R200" s="10"/>
    </row>
    <row r="201" spans="1:18" ht="13.5" customHeight="1">
      <c r="A201" s="22"/>
      <c r="B201" s="7" t="str">
        <f t="shared" si="32"/>
        <v>75-HiRes</v>
      </c>
      <c r="C201" s="7">
        <f t="shared" si="26"/>
        <v>21</v>
      </c>
      <c r="D201" s="23">
        <v>166917</v>
      </c>
      <c r="E201" s="23" t="s">
        <v>235</v>
      </c>
      <c r="F201" s="52"/>
      <c r="G201" s="24">
        <f t="shared" si="29"/>
        <v>2.142000000000001</v>
      </c>
      <c r="H201" s="24">
        <v>0.042</v>
      </c>
      <c r="I201" s="26">
        <f t="shared" si="30"/>
        <v>1964.16</v>
      </c>
      <c r="J201" s="52"/>
      <c r="K201" s="27">
        <v>47.0414364820847</v>
      </c>
      <c r="L201" s="27">
        <v>16.93441368078176</v>
      </c>
      <c r="M201" s="27">
        <f t="shared" si="31"/>
        <v>2.7778603599054796</v>
      </c>
      <c r="N201" s="27">
        <v>-17.483783416399998</v>
      </c>
      <c r="O201" s="27">
        <v>4.519562</v>
      </c>
      <c r="P201" s="10"/>
      <c r="Q201" s="10"/>
      <c r="R201" s="10"/>
    </row>
    <row r="202" spans="1:18" ht="13.5" customHeight="1">
      <c r="A202" s="22"/>
      <c r="B202" s="7" t="str">
        <f t="shared" si="32"/>
        <v>75-HiRes</v>
      </c>
      <c r="C202" s="7">
        <f t="shared" si="26"/>
        <v>21</v>
      </c>
      <c r="D202" s="23">
        <v>166918</v>
      </c>
      <c r="E202" s="23" t="s">
        <v>236</v>
      </c>
      <c r="F202" s="52"/>
      <c r="G202" s="24">
        <f t="shared" si="29"/>
        <v>2.226000000000001</v>
      </c>
      <c r="H202" s="24">
        <v>0.042</v>
      </c>
      <c r="I202" s="26">
        <f t="shared" si="30"/>
        <v>1962.48</v>
      </c>
      <c r="J202" s="52"/>
      <c r="K202" s="27">
        <v>45.766475728155335</v>
      </c>
      <c r="L202" s="27">
        <v>16.4404854368932</v>
      </c>
      <c r="M202" s="27">
        <f t="shared" si="31"/>
        <v>2.7837666900913565</v>
      </c>
      <c r="N202" s="27">
        <v>-17.461876392399994</v>
      </c>
      <c r="O202" s="27">
        <v>4.3841148</v>
      </c>
      <c r="P202" s="10"/>
      <c r="Q202" s="10"/>
      <c r="R202" s="10"/>
    </row>
    <row r="203" spans="1:18" ht="13.5" customHeight="1">
      <c r="A203" s="22"/>
      <c r="B203" s="7" t="str">
        <f t="shared" si="32"/>
        <v>75-HiRes</v>
      </c>
      <c r="C203" s="7">
        <f t="shared" si="26"/>
        <v>21</v>
      </c>
      <c r="D203" s="23">
        <v>166919</v>
      </c>
      <c r="E203" s="23" t="s">
        <v>237</v>
      </c>
      <c r="F203" s="52"/>
      <c r="G203" s="24">
        <f t="shared" si="29"/>
        <v>2.310000000000001</v>
      </c>
      <c r="H203" s="24">
        <v>0.042</v>
      </c>
      <c r="I203" s="26">
        <f t="shared" si="30"/>
        <v>1960.8</v>
      </c>
      <c r="J203" s="52"/>
      <c r="K203" s="27">
        <v>45.233121673003794</v>
      </c>
      <c r="L203" s="27">
        <v>16.13885931558935</v>
      </c>
      <c r="M203" s="27">
        <f t="shared" si="31"/>
        <v>2.8027458935285967</v>
      </c>
      <c r="N203" s="27">
        <v>-17.3497859684</v>
      </c>
      <c r="O203" s="27">
        <v>4.360866399999999</v>
      </c>
      <c r="P203" s="10"/>
      <c r="Q203" s="10"/>
      <c r="R203" s="10"/>
    </row>
    <row r="204" spans="1:18" ht="13.5" customHeight="1">
      <c r="A204" s="22"/>
      <c r="B204" s="7" t="str">
        <f t="shared" si="32"/>
        <v>75-HiRes</v>
      </c>
      <c r="C204" s="7">
        <f t="shared" si="26"/>
        <v>21</v>
      </c>
      <c r="D204" s="23">
        <v>166920</v>
      </c>
      <c r="E204" s="23" t="s">
        <v>238</v>
      </c>
      <c r="F204" s="52"/>
      <c r="G204" s="24">
        <f t="shared" si="29"/>
        <v>2.394000000000001</v>
      </c>
      <c r="H204" s="24">
        <v>0.042</v>
      </c>
      <c r="I204" s="26">
        <f t="shared" si="30"/>
        <v>1959.12</v>
      </c>
      <c r="J204" s="52"/>
      <c r="K204" s="27">
        <v>45.997218749999995</v>
      </c>
      <c r="L204" s="27">
        <v>16.5891796875</v>
      </c>
      <c r="M204" s="27">
        <f t="shared" si="31"/>
        <v>2.7727241259951536</v>
      </c>
      <c r="N204" s="27">
        <v>-17.3951346976</v>
      </c>
      <c r="O204" s="27">
        <v>4.307294</v>
      </c>
      <c r="P204" s="10"/>
      <c r="Q204" s="10"/>
      <c r="R204" s="10"/>
    </row>
    <row r="205" spans="1:18" ht="13.5" customHeight="1">
      <c r="A205" s="22"/>
      <c r="B205" s="7" t="str">
        <f t="shared" si="32"/>
        <v>75-HiRes</v>
      </c>
      <c r="C205" s="7">
        <f t="shared" si="26"/>
        <v>21</v>
      </c>
      <c r="D205" s="23">
        <v>166921</v>
      </c>
      <c r="E205" s="23" t="s">
        <v>239</v>
      </c>
      <c r="F205" s="52"/>
      <c r="G205" s="24">
        <f t="shared" si="29"/>
        <v>2.478000000000001</v>
      </c>
      <c r="H205" s="24">
        <v>0.042</v>
      </c>
      <c r="I205" s="26">
        <f t="shared" si="30"/>
        <v>1957.44</v>
      </c>
      <c r="J205" s="52"/>
      <c r="K205" s="27">
        <v>46.639908</v>
      </c>
      <c r="L205" s="27">
        <v>16.79076</v>
      </c>
      <c r="M205" s="27">
        <f t="shared" si="31"/>
        <v>2.7777127420081045</v>
      </c>
      <c r="N205" s="27">
        <v>-17.413878731599997</v>
      </c>
      <c r="O205" s="27">
        <v>4.317402</v>
      </c>
      <c r="P205" s="10"/>
      <c r="Q205" s="10"/>
      <c r="R205" s="10"/>
    </row>
    <row r="206" spans="1:18" ht="13.5" customHeight="1">
      <c r="A206" s="22"/>
      <c r="B206" s="7" t="str">
        <f t="shared" si="32"/>
        <v>75-HiRes</v>
      </c>
      <c r="C206" s="7">
        <f t="shared" si="26"/>
        <v>21</v>
      </c>
      <c r="D206" s="23">
        <v>166922</v>
      </c>
      <c r="E206" s="23" t="s">
        <v>240</v>
      </c>
      <c r="F206" s="52"/>
      <c r="G206" s="24">
        <f t="shared" si="29"/>
        <v>2.562000000000001</v>
      </c>
      <c r="H206" s="24">
        <v>0.042</v>
      </c>
      <c r="I206" s="26">
        <f t="shared" si="30"/>
        <v>1955.76</v>
      </c>
      <c r="J206" s="52"/>
      <c r="K206" s="27">
        <v>46.46839405204461</v>
      </c>
      <c r="L206" s="27">
        <v>16.714126394052045</v>
      </c>
      <c r="M206" s="27">
        <f t="shared" si="31"/>
        <v>2.7801868285847733</v>
      </c>
      <c r="N206" s="27">
        <v>-17.1662889216</v>
      </c>
      <c r="O206" s="27">
        <v>4.2941536</v>
      </c>
      <c r="P206" s="10"/>
      <c r="Q206" s="10"/>
      <c r="R206" s="10"/>
    </row>
    <row r="207" spans="1:18" ht="13.5" customHeight="1">
      <c r="A207" s="22"/>
      <c r="B207" s="7" t="str">
        <f t="shared" si="32"/>
        <v>75-HiRes</v>
      </c>
      <c r="C207" s="7">
        <f t="shared" si="26"/>
        <v>21</v>
      </c>
      <c r="D207" s="23">
        <v>166923</v>
      </c>
      <c r="E207" s="23" t="s">
        <v>241</v>
      </c>
      <c r="F207" s="52"/>
      <c r="G207" s="24">
        <f t="shared" si="29"/>
        <v>2.6460000000000012</v>
      </c>
      <c r="H207" s="24">
        <v>0.042</v>
      </c>
      <c r="I207" s="26">
        <f t="shared" si="30"/>
        <v>1954.08</v>
      </c>
      <c r="J207" s="52"/>
      <c r="K207" s="27">
        <v>45.862773722627736</v>
      </c>
      <c r="L207" s="27">
        <v>16.42023722627737</v>
      </c>
      <c r="M207" s="27">
        <f t="shared" si="31"/>
        <v>2.7930640154962783</v>
      </c>
      <c r="N207" s="27">
        <v>-17.206201999999998</v>
      </c>
      <c r="O207" s="27">
        <v>4.157695599999999</v>
      </c>
      <c r="P207" s="10"/>
      <c r="Q207" s="10"/>
      <c r="R207" s="10"/>
    </row>
    <row r="208" spans="1:18" ht="13.5" customHeight="1">
      <c r="A208" s="22"/>
      <c r="B208" s="7" t="str">
        <f t="shared" si="32"/>
        <v>75-HiRes</v>
      </c>
      <c r="C208" s="7">
        <f t="shared" si="26"/>
        <v>21</v>
      </c>
      <c r="D208" s="23">
        <v>166924</v>
      </c>
      <c r="E208" s="23" t="s">
        <v>242</v>
      </c>
      <c r="F208" s="52"/>
      <c r="G208" s="24">
        <f t="shared" si="29"/>
        <v>2.7300000000000013</v>
      </c>
      <c r="H208" s="24">
        <v>0.042</v>
      </c>
      <c r="I208" s="26">
        <f t="shared" si="30"/>
        <v>1952.4</v>
      </c>
      <c r="J208" s="52"/>
      <c r="K208" s="27">
        <v>45.16847422680412</v>
      </c>
      <c r="L208" s="27">
        <v>16.429072164948455</v>
      </c>
      <c r="M208" s="27">
        <f t="shared" si="31"/>
        <v>2.7493015900904854</v>
      </c>
      <c r="N208" s="27">
        <v>-17.193828950399997</v>
      </c>
      <c r="O208" s="27">
        <v>4.0080972</v>
      </c>
      <c r="P208" s="10"/>
      <c r="Q208" s="10"/>
      <c r="R208" s="10"/>
    </row>
    <row r="209" spans="1:18" ht="13.5" customHeight="1">
      <c r="A209" s="22"/>
      <c r="B209" s="7" t="str">
        <f t="shared" si="32"/>
        <v>75-HiRes</v>
      </c>
      <c r="C209" s="7">
        <f t="shared" si="26"/>
        <v>21</v>
      </c>
      <c r="D209" s="23">
        <v>166925</v>
      </c>
      <c r="E209" s="23" t="s">
        <v>243</v>
      </c>
      <c r="F209" s="52"/>
      <c r="G209" s="24">
        <f t="shared" si="29"/>
        <v>2.8140000000000014</v>
      </c>
      <c r="H209" s="24">
        <v>0.042</v>
      </c>
      <c r="I209" s="26">
        <f t="shared" si="30"/>
        <v>1950.72</v>
      </c>
      <c r="J209" s="52"/>
      <c r="K209" s="27">
        <v>42.192728971962616</v>
      </c>
      <c r="L209" s="27">
        <v>15.156308411214953</v>
      </c>
      <c r="M209" s="27">
        <f t="shared" si="31"/>
        <v>2.7838394302363225</v>
      </c>
      <c r="N209" s="27">
        <v>-17.2833538624</v>
      </c>
      <c r="O209" s="27">
        <v>3.9171251999999996</v>
      </c>
      <c r="P209" s="10"/>
      <c r="Q209" s="10"/>
      <c r="R209" s="10"/>
    </row>
    <row r="210" spans="1:18" s="7" customFormat="1" ht="12.75">
      <c r="A210" s="39">
        <v>85</v>
      </c>
      <c r="B210" s="7" t="str">
        <f t="shared" si="32"/>
        <v>75-HiRes</v>
      </c>
      <c r="C210" s="7">
        <f t="shared" si="26"/>
        <v>21</v>
      </c>
      <c r="D210" s="40">
        <v>163381</v>
      </c>
      <c r="E210" s="40" t="s">
        <v>169</v>
      </c>
      <c r="F210" s="41">
        <v>0.547</v>
      </c>
      <c r="G210" s="18">
        <v>0.11</v>
      </c>
      <c r="H210" s="18">
        <v>0.24</v>
      </c>
      <c r="I210" s="42">
        <f t="shared" si="30"/>
        <v>2004.8</v>
      </c>
      <c r="J210" s="18"/>
      <c r="K210" s="43">
        <v>43.72972506398537</v>
      </c>
      <c r="L210" s="43">
        <v>16.140640585009137</v>
      </c>
      <c r="M210" s="43">
        <f t="shared" si="31"/>
        <v>2.7092930316904527</v>
      </c>
      <c r="N210" s="43">
        <v>-17.622097309600285</v>
      </c>
      <c r="O210" s="43">
        <v>7.48103610152</v>
      </c>
      <c r="P210" s="43"/>
      <c r="Q210" s="43"/>
      <c r="R210" s="43"/>
    </row>
    <row r="211" spans="1:18" s="7" customFormat="1" ht="12.75">
      <c r="A211" s="39"/>
      <c r="B211" s="7" t="str">
        <f t="shared" si="32"/>
        <v>75-HiRes</v>
      </c>
      <c r="C211" s="7">
        <f t="shared" si="26"/>
        <v>21</v>
      </c>
      <c r="D211" s="40">
        <v>163382</v>
      </c>
      <c r="E211" s="40" t="s">
        <v>170</v>
      </c>
      <c r="F211" s="41">
        <v>0.527</v>
      </c>
      <c r="G211" s="18">
        <f>G210+0.35</f>
        <v>0.45999999999999996</v>
      </c>
      <c r="H211" s="18">
        <v>0.24</v>
      </c>
      <c r="I211" s="42">
        <f t="shared" si="30"/>
        <v>1997.8</v>
      </c>
      <c r="J211" s="18"/>
      <c r="K211" s="43">
        <v>43.84667876660341</v>
      </c>
      <c r="L211" s="43">
        <v>16.239955142314987</v>
      </c>
      <c r="M211" s="43">
        <f t="shared" si="31"/>
        <v>2.6999261009259854</v>
      </c>
      <c r="N211" s="43">
        <v>-17.352644836986805</v>
      </c>
      <c r="O211" s="43">
        <v>7.857137209616201</v>
      </c>
      <c r="P211" s="43"/>
      <c r="Q211" s="43"/>
      <c r="R211" s="43"/>
    </row>
    <row r="212" spans="1:18" s="7" customFormat="1" ht="12.75">
      <c r="A212" s="39"/>
      <c r="B212" s="7" t="str">
        <f t="shared" si="32"/>
        <v>75-HiRes</v>
      </c>
      <c r="C212" s="7">
        <f t="shared" si="26"/>
        <v>21</v>
      </c>
      <c r="D212" s="40">
        <v>163383</v>
      </c>
      <c r="E212" s="40" t="s">
        <v>171</v>
      </c>
      <c r="F212" s="41">
        <v>0.515</v>
      </c>
      <c r="G212" s="18">
        <f>G211+0.35</f>
        <v>0.8099999999999999</v>
      </c>
      <c r="H212" s="18">
        <v>0.24</v>
      </c>
      <c r="I212" s="42">
        <f t="shared" si="30"/>
        <v>1990.8</v>
      </c>
      <c r="J212" s="18"/>
      <c r="K212" s="43">
        <v>46.38656483495145</v>
      </c>
      <c r="L212" s="43">
        <v>17.09827495145631</v>
      </c>
      <c r="M212" s="43">
        <f t="shared" si="31"/>
        <v>2.712938291532186</v>
      </c>
      <c r="N212" s="43">
        <v>-17.118384872382684</v>
      </c>
      <c r="O212" s="43">
        <v>7.75988155282</v>
      </c>
      <c r="P212" s="43"/>
      <c r="Q212" s="43"/>
      <c r="R212" s="43"/>
    </row>
    <row r="213" spans="1:18" s="7" customFormat="1" ht="12.75">
      <c r="A213" s="39"/>
      <c r="B213" s="7" t="str">
        <f t="shared" si="32"/>
        <v>75-HiRes</v>
      </c>
      <c r="C213" s="7">
        <f t="shared" si="26"/>
        <v>21</v>
      </c>
      <c r="D213" s="40">
        <v>163384</v>
      </c>
      <c r="E213" s="40" t="s">
        <v>172</v>
      </c>
      <c r="F213" s="41">
        <v>0.533</v>
      </c>
      <c r="G213" s="18">
        <f>G212+0.35</f>
        <v>1.16</v>
      </c>
      <c r="H213" s="18">
        <v>0.24</v>
      </c>
      <c r="I213" s="42">
        <f t="shared" si="30"/>
        <v>1983.8</v>
      </c>
      <c r="J213" s="18"/>
      <c r="K213" s="43">
        <v>45.256713902439024</v>
      </c>
      <c r="L213" s="43">
        <v>16.1809947467167</v>
      </c>
      <c r="M213" s="43">
        <f t="shared" si="31"/>
        <v>2.7969055432529637</v>
      </c>
      <c r="N213" s="43">
        <v>-17.640148775755765</v>
      </c>
      <c r="O213" s="43">
        <v>7.878025390005</v>
      </c>
      <c r="P213" s="43"/>
      <c r="Q213" s="43"/>
      <c r="R213" s="43"/>
    </row>
    <row r="214" spans="1:18" s="7" customFormat="1" ht="12.75">
      <c r="A214" s="39"/>
      <c r="B214" s="7" t="str">
        <f t="shared" si="32"/>
        <v>75-HiRes</v>
      </c>
      <c r="C214" s="7">
        <f t="shared" si="26"/>
        <v>21</v>
      </c>
      <c r="D214" s="40">
        <v>163385</v>
      </c>
      <c r="E214" s="40" t="s">
        <v>173</v>
      </c>
      <c r="F214" s="41">
        <v>0.526</v>
      </c>
      <c r="G214" s="18">
        <f>G213+0.35</f>
        <v>1.5099999999999998</v>
      </c>
      <c r="H214" s="18">
        <v>0.24</v>
      </c>
      <c r="I214" s="42">
        <f t="shared" si="30"/>
        <v>1976.8</v>
      </c>
      <c r="J214" s="18"/>
      <c r="K214" s="43">
        <v>45.76254195817491</v>
      </c>
      <c r="L214" s="43">
        <v>16.363036235741447</v>
      </c>
      <c r="M214" s="43">
        <f t="shared" si="31"/>
        <v>2.7967023539443563</v>
      </c>
      <c r="N214" s="43">
        <v>-17.35557655397629</v>
      </c>
      <c r="O214" s="43">
        <v>8.38879178294045</v>
      </c>
      <c r="P214" s="43"/>
      <c r="Q214" s="43"/>
      <c r="R214" s="43"/>
    </row>
    <row r="215" spans="1:18" ht="12.75">
      <c r="A215" s="7">
        <v>88</v>
      </c>
      <c r="B215" s="7" t="str">
        <f t="shared" si="32"/>
        <v>75-HiRes</v>
      </c>
      <c r="C215" s="7">
        <f t="shared" si="26"/>
        <v>21</v>
      </c>
      <c r="D215" s="7">
        <v>163252</v>
      </c>
      <c r="E215" s="7" t="s">
        <v>174</v>
      </c>
      <c r="F215" s="19">
        <v>0.585</v>
      </c>
      <c r="G215" s="12">
        <v>0.11</v>
      </c>
      <c r="H215" s="12">
        <v>0.24</v>
      </c>
      <c r="I215" s="51">
        <f t="shared" si="30"/>
        <v>2004.8</v>
      </c>
      <c r="J215" s="12"/>
      <c r="K215" s="12">
        <v>44.375</v>
      </c>
      <c r="L215" s="12">
        <v>15.816</v>
      </c>
      <c r="M215" s="12">
        <f t="shared" si="31"/>
        <v>2.805703085483055</v>
      </c>
      <c r="N215" s="12">
        <v>-17.707733927066002</v>
      </c>
      <c r="O215" s="12">
        <v>6.004614711111</v>
      </c>
      <c r="P215" s="12"/>
      <c r="Q215" s="12"/>
      <c r="R215" s="12"/>
    </row>
    <row r="216" spans="1:18" ht="12.75">
      <c r="A216" s="7"/>
      <c r="B216" s="7" t="str">
        <f t="shared" si="32"/>
        <v>75-HiRes</v>
      </c>
      <c r="C216" s="7">
        <f t="shared" si="26"/>
        <v>21</v>
      </c>
      <c r="D216" s="7">
        <v>163253</v>
      </c>
      <c r="E216" s="7" t="s">
        <v>175</v>
      </c>
      <c r="F216" s="19">
        <v>0.548</v>
      </c>
      <c r="G216" s="12">
        <f>G215+0.35</f>
        <v>0.45999999999999996</v>
      </c>
      <c r="H216" s="12">
        <v>0.24</v>
      </c>
      <c r="I216" s="51">
        <f t="shared" si="30"/>
        <v>1997.8</v>
      </c>
      <c r="J216" s="12"/>
      <c r="K216" s="12">
        <v>45.317</v>
      </c>
      <c r="L216" s="12">
        <v>15.942</v>
      </c>
      <c r="M216" s="12">
        <f t="shared" si="31"/>
        <v>2.8426169865763393</v>
      </c>
      <c r="N216" s="12">
        <v>-17.895927680776</v>
      </c>
      <c r="O216" s="12">
        <v>6.674600039224161</v>
      </c>
      <c r="P216" s="12"/>
      <c r="Q216" s="12"/>
      <c r="R216" s="12"/>
    </row>
    <row r="217" spans="1:18" ht="12.75">
      <c r="A217" s="7"/>
      <c r="B217" s="7" t="str">
        <f t="shared" si="32"/>
        <v>75-HiRes</v>
      </c>
      <c r="C217" s="7">
        <f t="shared" si="26"/>
        <v>21</v>
      </c>
      <c r="D217" s="7">
        <v>163254</v>
      </c>
      <c r="E217" s="7" t="s">
        <v>176</v>
      </c>
      <c r="F217" s="19">
        <v>0.488</v>
      </c>
      <c r="G217" s="12">
        <f>G216+0.35</f>
        <v>0.8099999999999999</v>
      </c>
      <c r="H217" s="12">
        <v>0.24</v>
      </c>
      <c r="I217" s="51">
        <f t="shared" si="30"/>
        <v>1990.8</v>
      </c>
      <c r="J217" s="12"/>
      <c r="K217" s="12">
        <v>43.917</v>
      </c>
      <c r="L217" s="12">
        <v>15.821</v>
      </c>
      <c r="M217" s="12">
        <f t="shared" si="31"/>
        <v>2.7758675178560144</v>
      </c>
      <c r="N217" s="12">
        <v>-18.2120953699865</v>
      </c>
      <c r="O217" s="12">
        <v>6.57628954523164</v>
      </c>
      <c r="P217" s="12"/>
      <c r="Q217" s="12"/>
      <c r="R217" s="12"/>
    </row>
    <row r="218" spans="1:18" ht="12.75">
      <c r="A218" s="39">
        <v>95</v>
      </c>
      <c r="B218" s="7" t="str">
        <f t="shared" si="32"/>
        <v>75-HiRes</v>
      </c>
      <c r="C218" s="7">
        <f t="shared" si="26"/>
        <v>21</v>
      </c>
      <c r="D218" s="40">
        <v>163359</v>
      </c>
      <c r="E218" s="40" t="s">
        <v>177</v>
      </c>
      <c r="F218" s="41">
        <v>0.564</v>
      </c>
      <c r="G218" s="18">
        <v>0.11</v>
      </c>
      <c r="H218" s="18">
        <v>0.24</v>
      </c>
      <c r="I218" s="42">
        <f t="shared" si="30"/>
        <v>2004.8</v>
      </c>
      <c r="J218" s="18"/>
      <c r="K218" s="43">
        <v>43.27536723404256</v>
      </c>
      <c r="L218" s="43">
        <v>15.175761489361706</v>
      </c>
      <c r="M218" s="43">
        <f t="shared" si="31"/>
        <v>2.851610923404327</v>
      </c>
      <c r="N218" s="43">
        <v>-18.286319523115587</v>
      </c>
      <c r="O218" s="43">
        <v>5.914379773073799</v>
      </c>
      <c r="P218" s="43"/>
      <c r="Q218" s="43"/>
      <c r="R218" s="43"/>
    </row>
    <row r="219" spans="1:18" ht="12.75">
      <c r="A219" s="39"/>
      <c r="B219" s="7" t="str">
        <f t="shared" si="32"/>
        <v>75-HiRes</v>
      </c>
      <c r="C219" s="7">
        <f t="shared" si="26"/>
        <v>21</v>
      </c>
      <c r="D219" s="40">
        <v>163360</v>
      </c>
      <c r="E219" s="40" t="s">
        <v>178</v>
      </c>
      <c r="F219" s="41">
        <v>0.542</v>
      </c>
      <c r="G219" s="18">
        <f>G218+0.35</f>
        <v>0.45999999999999996</v>
      </c>
      <c r="H219" s="18">
        <v>0.24</v>
      </c>
      <c r="I219" s="42">
        <f t="shared" si="30"/>
        <v>1997.8</v>
      </c>
      <c r="J219" s="18"/>
      <c r="K219" s="43">
        <v>44.518078173431725</v>
      </c>
      <c r="L219" s="43">
        <v>15.439490405904058</v>
      </c>
      <c r="M219" s="43">
        <f t="shared" si="31"/>
        <v>2.8833903842064643</v>
      </c>
      <c r="N219" s="43">
        <v>-17.857423173100212</v>
      </c>
      <c r="O219" s="43">
        <v>6.164952065804999</v>
      </c>
      <c r="P219" s="43"/>
      <c r="Q219" s="43"/>
      <c r="R219" s="43"/>
    </row>
    <row r="220" spans="1:18" ht="12.75">
      <c r="A220" s="39"/>
      <c r="B220" s="7" t="str">
        <f t="shared" si="32"/>
        <v>75-HiRes</v>
      </c>
      <c r="C220" s="7">
        <f t="shared" si="26"/>
        <v>21</v>
      </c>
      <c r="D220" s="40">
        <v>163361</v>
      </c>
      <c r="E220" s="40" t="s">
        <v>179</v>
      </c>
      <c r="F220" s="41">
        <v>0.474</v>
      </c>
      <c r="G220" s="18">
        <f>G219+0.35</f>
        <v>0.8099999999999999</v>
      </c>
      <c r="H220" s="18">
        <v>0.24</v>
      </c>
      <c r="I220" s="42">
        <f t="shared" si="30"/>
        <v>1990.8</v>
      </c>
      <c r="J220" s="18"/>
      <c r="K220" s="43">
        <v>43.77049902953587</v>
      </c>
      <c r="L220" s="43">
        <v>14.837193839662447</v>
      </c>
      <c r="M220" s="43">
        <f t="shared" si="31"/>
        <v>2.9500523820434004</v>
      </c>
      <c r="N220" s="43">
        <v>-17.96627388359668</v>
      </c>
      <c r="O220" s="43">
        <v>5.6504529734418005</v>
      </c>
      <c r="P220" s="43"/>
      <c r="Q220" s="43"/>
      <c r="R220" s="43"/>
    </row>
    <row r="221" spans="1:18" ht="12.75">
      <c r="A221" s="39"/>
      <c r="B221" s="7" t="str">
        <f t="shared" si="32"/>
        <v>75-HiRes</v>
      </c>
      <c r="C221" s="7">
        <f>IF(A221=B221,C220+1,IF(B221=B220,C220,1))</f>
        <v>21</v>
      </c>
      <c r="D221" s="40">
        <v>163362</v>
      </c>
      <c r="E221" s="40" t="s">
        <v>180</v>
      </c>
      <c r="F221" s="41">
        <v>0.544</v>
      </c>
      <c r="G221" s="18">
        <f>G220+0.35</f>
        <v>1.16</v>
      </c>
      <c r="H221" s="18">
        <v>0.24</v>
      </c>
      <c r="I221" s="42">
        <f t="shared" si="30"/>
        <v>1983.8</v>
      </c>
      <c r="J221" s="18"/>
      <c r="K221" s="43">
        <v>45.04374943014706</v>
      </c>
      <c r="L221" s="43">
        <v>15.718646801470587</v>
      </c>
      <c r="M221" s="43">
        <f t="shared" si="31"/>
        <v>2.8656251393047976</v>
      </c>
      <c r="N221" s="43">
        <v>-17.949443202254123</v>
      </c>
      <c r="O221" s="43">
        <v>5.708365028022449</v>
      </c>
      <c r="P221" s="43"/>
      <c r="Q221" s="43"/>
      <c r="R221" s="43"/>
    </row>
    <row r="222" spans="1:18" ht="12.75">
      <c r="A222" s="39"/>
      <c r="B222" s="7" t="str">
        <f t="shared" si="32"/>
        <v>75-HiRes</v>
      </c>
      <c r="C222" s="7">
        <f>IF(A222=B222,C221+1,IF(B222=B221,C221,1))</f>
        <v>21</v>
      </c>
      <c r="D222" s="40">
        <v>163363</v>
      </c>
      <c r="E222" s="40" t="s">
        <v>181</v>
      </c>
      <c r="F222" s="41">
        <v>0.519</v>
      </c>
      <c r="G222" s="18">
        <f>G221+0.35</f>
        <v>1.5099999999999998</v>
      </c>
      <c r="H222" s="18">
        <v>0.24</v>
      </c>
      <c r="I222" s="42">
        <f t="shared" si="30"/>
        <v>1976.8</v>
      </c>
      <c r="J222" s="18"/>
      <c r="K222" s="43">
        <v>44.36986589595376</v>
      </c>
      <c r="L222" s="43">
        <v>15.652170712909442</v>
      </c>
      <c r="M222" s="43">
        <f t="shared" si="31"/>
        <v>2.834742011813021</v>
      </c>
      <c r="N222" s="43">
        <v>-18.105066661377602</v>
      </c>
      <c r="O222" s="43">
        <v>5.752183389445</v>
      </c>
      <c r="P222" s="43"/>
      <c r="Q222" s="43"/>
      <c r="R222" s="43"/>
    </row>
    <row r="223" spans="1:18" ht="12.75">
      <c r="A223" s="52" t="s">
        <v>244</v>
      </c>
      <c r="B223" s="7" t="str">
        <f t="shared" si="32"/>
        <v>95-HiRes</v>
      </c>
      <c r="C223" s="7">
        <f>IF(A223=B223,C222+1,IF(B223=B222,C222,1))</f>
        <v>22</v>
      </c>
      <c r="D223" s="54">
        <v>166885</v>
      </c>
      <c r="E223" s="54" t="s">
        <v>245</v>
      </c>
      <c r="F223" s="52"/>
      <c r="G223" s="46">
        <v>0.026</v>
      </c>
      <c r="H223" s="47">
        <f>0.026/2</f>
        <v>0.013</v>
      </c>
      <c r="I223" s="48">
        <f t="shared" si="30"/>
        <v>2006.48</v>
      </c>
      <c r="J223" s="50"/>
      <c r="K223" s="55">
        <v>46.45447474747475</v>
      </c>
      <c r="L223" s="55">
        <v>16.426313131313133</v>
      </c>
      <c r="M223" s="50">
        <f t="shared" si="31"/>
        <v>2.828052428814325</v>
      </c>
      <c r="N223" s="55">
        <v>-18.428837856399998</v>
      </c>
      <c r="O223" s="55">
        <v>6.2389328</v>
      </c>
      <c r="P223" s="14"/>
      <c r="Q223" s="14"/>
      <c r="R223" s="14"/>
    </row>
    <row r="224" spans="1:18" ht="12.75">
      <c r="A224" s="52"/>
      <c r="B224" s="7" t="str">
        <f t="shared" si="32"/>
        <v>95-HiRes</v>
      </c>
      <c r="C224" s="7">
        <f>IF(A224=B224,C223+1,IF(B224=B223,C223,1))</f>
        <v>22</v>
      </c>
      <c r="D224" s="52">
        <v>166886</v>
      </c>
      <c r="E224" s="52" t="s">
        <v>246</v>
      </c>
      <c r="F224" s="52"/>
      <c r="G224" s="46">
        <f>G223+0.052</f>
        <v>0.078</v>
      </c>
      <c r="H224" s="47">
        <f>0.026/2</f>
        <v>0.013</v>
      </c>
      <c r="I224" s="48">
        <f t="shared" si="30"/>
        <v>2005.44</v>
      </c>
      <c r="J224" s="50"/>
      <c r="K224" s="56">
        <v>37.076812499999996</v>
      </c>
      <c r="L224" s="56">
        <v>13.121525735294115</v>
      </c>
      <c r="M224" s="50">
        <f t="shared" si="31"/>
        <v>2.825647965637963</v>
      </c>
      <c r="N224" s="56">
        <v>-18.474503499599997</v>
      </c>
      <c r="O224" s="56">
        <v>6.285429599999999</v>
      </c>
      <c r="P224" s="6"/>
      <c r="Q224" s="6"/>
      <c r="R224" s="6"/>
    </row>
    <row r="225" spans="1:18" ht="12.75">
      <c r="A225" s="52"/>
      <c r="B225" s="7" t="str">
        <f t="shared" si="32"/>
        <v>95-HiRes</v>
      </c>
      <c r="C225" s="7">
        <f>IF(A225=B225,C224+1,IF(B225=B224,C224,1))</f>
        <v>22</v>
      </c>
      <c r="D225" s="52">
        <v>166887</v>
      </c>
      <c r="E225" s="52" t="s">
        <v>247</v>
      </c>
      <c r="F225" s="52"/>
      <c r="G225" s="46">
        <f>G224+0.052</f>
        <v>0.13</v>
      </c>
      <c r="H225" s="47">
        <f>0.026/2</f>
        <v>0.013</v>
      </c>
      <c r="I225" s="48">
        <f t="shared" si="30"/>
        <v>2004.4</v>
      </c>
      <c r="J225" s="50"/>
      <c r="K225" s="56">
        <v>47.3398288973384</v>
      </c>
      <c r="L225" s="56">
        <v>16.69460076045627</v>
      </c>
      <c r="M225" s="50">
        <f t="shared" si="31"/>
        <v>2.8356370767170462</v>
      </c>
      <c r="N225" s="56">
        <v>-18.457052249999997</v>
      </c>
      <c r="O225" s="56">
        <v>6.183338799999999</v>
      </c>
      <c r="P225" s="6"/>
      <c r="Q225" s="6"/>
      <c r="R225" s="6"/>
    </row>
    <row r="226" spans="7:10" ht="12.75">
      <c r="G226" s="43"/>
      <c r="H226" s="43"/>
      <c r="I226" s="43"/>
      <c r="J226" s="43"/>
    </row>
    <row r="227" spans="7:10" ht="12.75">
      <c r="G227" s="43"/>
      <c r="H227" s="43"/>
      <c r="I227" s="43"/>
      <c r="J227" s="43"/>
    </row>
    <row r="228" spans="7:10" ht="12.75">
      <c r="G228" s="43"/>
      <c r="H228" s="43"/>
      <c r="I228" s="43"/>
      <c r="J228" s="43"/>
    </row>
    <row r="229" spans="7:10" ht="12.75">
      <c r="G229" s="43"/>
      <c r="H229" s="43"/>
      <c r="I229" s="43"/>
      <c r="J229" s="43"/>
    </row>
    <row r="232" ht="12.75">
      <c r="G232" s="13"/>
    </row>
    <row r="233" ht="12.75">
      <c r="G233" s="1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cgibbons</dc:creator>
  <cp:keywords/>
  <dc:description/>
  <cp:lastModifiedBy>cgibbons</cp:lastModifiedBy>
  <cp:lastPrinted>2007-10-19T19:00:48Z</cp:lastPrinted>
  <dcterms:created xsi:type="dcterms:W3CDTF">2007-10-12T16:38:49Z</dcterms:created>
  <dcterms:modified xsi:type="dcterms:W3CDTF">2009-12-17T14:39:15Z</dcterms:modified>
  <cp:category/>
  <cp:version/>
  <cp:contentType/>
  <cp:contentStatus/>
</cp:coreProperties>
</file>