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filterPrivacy="1" autoCompressPictures="0"/>
  <bookViews>
    <workbookView xWindow="5280" yWindow="0" windowWidth="28760" windowHeight="20340"/>
  </bookViews>
  <sheets>
    <sheet name="Header" sheetId="4" r:id="rId1"/>
    <sheet name="Variables" sheetId="2" r:id="rId2"/>
    <sheet name="Data" sheetId="1" r:id="rId3"/>
    <sheet name="Size sources" sheetId="3" r:id="rId4"/>
  </sheets>
  <definedNames>
    <definedName name="_xlnm._FilterDatabase" localSheetId="2" hidden="1">Data!$A$1:$AF$352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52" i="1" l="1"/>
  <c r="AA351" i="1"/>
  <c r="AB351" i="1"/>
  <c r="R350" i="1"/>
  <c r="R348" i="1"/>
  <c r="R347" i="1"/>
  <c r="R346" i="1"/>
  <c r="AA343" i="1"/>
  <c r="AB343" i="1"/>
  <c r="R342" i="1"/>
  <c r="AB339" i="1"/>
  <c r="AA339" i="1"/>
  <c r="AB338" i="1"/>
  <c r="AA338" i="1"/>
  <c r="R337" i="1"/>
  <c r="R336" i="1"/>
  <c r="R330" i="1"/>
  <c r="AB328" i="1"/>
  <c r="AA328" i="1"/>
  <c r="AB327" i="1"/>
  <c r="AA327" i="1"/>
  <c r="R324" i="1"/>
  <c r="R319" i="1"/>
  <c r="R322" i="1"/>
  <c r="R321" i="1"/>
  <c r="R320" i="1"/>
  <c r="AB316" i="1"/>
  <c r="AA316" i="1"/>
  <c r="R312" i="1"/>
  <c r="R311" i="1"/>
  <c r="AA306" i="1"/>
  <c r="AB306" i="1"/>
  <c r="AA302" i="1"/>
  <c r="AB304" i="1"/>
  <c r="AA304" i="1"/>
  <c r="R298" i="1"/>
  <c r="AB289" i="1"/>
  <c r="AA289" i="1"/>
  <c r="AB281" i="1"/>
  <c r="AA281" i="1"/>
  <c r="AB280" i="1"/>
  <c r="AA280" i="1"/>
  <c r="AB279" i="1"/>
  <c r="AA279" i="1"/>
  <c r="R266" i="1"/>
  <c r="AB262" i="1"/>
  <c r="AA262" i="1"/>
  <c r="AB260" i="1"/>
  <c r="AA260" i="1"/>
  <c r="R245" i="1"/>
  <c r="R242" i="1"/>
  <c r="R241" i="1"/>
  <c r="R232" i="1"/>
  <c r="R227" i="1"/>
  <c r="AB212" i="1"/>
  <c r="AA212" i="1"/>
  <c r="AB211" i="1"/>
  <c r="AA211" i="1"/>
  <c r="AB202" i="1"/>
  <c r="AA202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B187" i="1"/>
  <c r="AA187" i="1"/>
  <c r="R184" i="1"/>
  <c r="R176" i="1"/>
  <c r="R175" i="1"/>
  <c r="R174" i="1"/>
  <c r="R173" i="1"/>
  <c r="R131" i="1"/>
  <c r="R130" i="1"/>
  <c r="R128" i="1"/>
  <c r="R127" i="1"/>
  <c r="R126" i="1"/>
  <c r="AB117" i="1"/>
  <c r="AA117" i="1"/>
  <c r="R115" i="1"/>
  <c r="R112" i="1"/>
  <c r="R111" i="1"/>
  <c r="R110" i="1"/>
  <c r="R108" i="1"/>
  <c r="R107" i="1"/>
  <c r="R106" i="1"/>
  <c r="R105" i="1"/>
  <c r="R104" i="1"/>
  <c r="R103" i="1"/>
  <c r="R98" i="1"/>
  <c r="R94" i="1"/>
  <c r="R93" i="1"/>
  <c r="R92" i="1"/>
  <c r="R86" i="1"/>
  <c r="AA69" i="1"/>
  <c r="AB60" i="1"/>
  <c r="AA60" i="1"/>
  <c r="AA59" i="1"/>
  <c r="R52" i="1"/>
  <c r="R51" i="1"/>
  <c r="R49" i="1"/>
  <c r="R43" i="1"/>
  <c r="R38" i="1"/>
  <c r="R10" i="1"/>
</calcChain>
</file>

<file path=xl/sharedStrings.xml><?xml version="1.0" encoding="utf-8"?>
<sst xmlns="http://schemas.openxmlformats.org/spreadsheetml/2006/main" count="5728" uniqueCount="1965">
  <si>
    <t>Publication number</t>
  </si>
  <si>
    <t>Title</t>
  </si>
  <si>
    <t>Authors</t>
  </si>
  <si>
    <t>Volume(issue)</t>
  </si>
  <si>
    <t>Year</t>
  </si>
  <si>
    <t>Journal</t>
  </si>
  <si>
    <t>DOI</t>
  </si>
  <si>
    <t>Classifier type</t>
  </si>
  <si>
    <t>Ecosystem</t>
  </si>
  <si>
    <t>Habitat type</t>
  </si>
  <si>
    <t>Animal or Plant Type</t>
  </si>
  <si>
    <t>Aditional Information</t>
  </si>
  <si>
    <t>Common name</t>
  </si>
  <si>
    <t>Scientific name</t>
  </si>
  <si>
    <t>Note on the size approximation</t>
  </si>
  <si>
    <t>Study site name</t>
  </si>
  <si>
    <t>Image analysis of color aerial photography to estimate penguin population size</t>
  </si>
  <si>
    <t>Philip N. Trathan</t>
  </si>
  <si>
    <t>32(2)</t>
  </si>
  <si>
    <t>Wildlife Society Bulletin</t>
  </si>
  <si>
    <t>https://doi.org/10.2193/0091-7648(2004)32[332:IAOCAP]2.0.CO;2</t>
  </si>
  <si>
    <t>Yes</t>
  </si>
  <si>
    <t>Thresholding</t>
  </si>
  <si>
    <t>Marine</t>
  </si>
  <si>
    <t>Marine Coastal/Supratidal</t>
  </si>
  <si>
    <t>Bird</t>
  </si>
  <si>
    <t>Bird nests detection</t>
  </si>
  <si>
    <t>Macaroni penguin nests</t>
  </si>
  <si>
    <t>Eudyptes chrysolophus</t>
  </si>
  <si>
    <t>This publication</t>
  </si>
  <si>
    <t>-</t>
  </si>
  <si>
    <t>United Kingdom</t>
  </si>
  <si>
    <t>Bird Island South Georgia</t>
  </si>
  <si>
    <t>An assessment of small unmanned aerial vehicles for wildlife research</t>
  </si>
  <si>
    <t>George Pierce Jones, IV, Leonard G. Pearlstine, H. Franklin Percival</t>
  </si>
  <si>
    <t>34(3)</t>
  </si>
  <si>
    <t>https://doi.org/10.2193/0091-7648(2006)34[750:AAOSUA]2.0.CO;2</t>
  </si>
  <si>
    <t>No</t>
  </si>
  <si>
    <t>Marine Neritic</t>
  </si>
  <si>
    <t>Mammal</t>
  </si>
  <si>
    <t>Sirenia</t>
  </si>
  <si>
    <t>Manatee</t>
  </si>
  <si>
    <t>Trichechus manatus </t>
  </si>
  <si>
    <t>USA</t>
  </si>
  <si>
    <t>Florida</t>
  </si>
  <si>
    <t>Freshwater</t>
  </si>
  <si>
    <t>Wetland</t>
  </si>
  <si>
    <t>Ciconiiformes</t>
  </si>
  <si>
    <t>Wood stork</t>
  </si>
  <si>
    <t>Mycteria americana</t>
  </si>
  <si>
    <t>Unmanned aerial vehicles for rangeland mapping and monitoring: a comparison of two systems</t>
  </si>
  <si>
    <t>Andrea S. Laliberte, Albert Rango, Jeff Herricks</t>
  </si>
  <si>
    <t>ASPRS 2007 Annual Conference</t>
  </si>
  <si>
    <t>Object Based Image Analysis</t>
  </si>
  <si>
    <t>Terrestrial</t>
  </si>
  <si>
    <t>Terrestrial vegetation</t>
  </si>
  <si>
    <t>Agricultural Research Facility</t>
  </si>
  <si>
    <t>Sparse Forest</t>
  </si>
  <si>
    <t>Not Available</t>
  </si>
  <si>
    <t>Approximate diameter of a shrub in Figure 8</t>
  </si>
  <si>
    <t>Canada</t>
  </si>
  <si>
    <t>Jornada Experimental Range</t>
  </si>
  <si>
    <t>Grass</t>
  </si>
  <si>
    <t>Approximate width of the grass bands in Figure 8</t>
  </si>
  <si>
    <t>Evaluation of an Unmanned Airborne System for Monitoring Marine Mammals</t>
  </si>
  <si>
    <t>William R. Koski, Travis Allen, Darren Ireland, Greg Buck, Paul R. Smith, A. Michael Macrander, Melissa A. Halick, Chris Rushing, David J. Sliwa, Trent L. McDonald8</t>
  </si>
  <si>
    <t>35(3)</t>
  </si>
  <si>
    <t>Aquatic Mammals</t>
  </si>
  <si>
    <t>DOI 10.1578/AM.35.3.2009.347</t>
  </si>
  <si>
    <t>Marine mammal decoy</t>
  </si>
  <si>
    <t>Decoys (kayaks)</t>
  </si>
  <si>
    <t>Admiralty Bay</t>
  </si>
  <si>
    <t>New Zealand</t>
  </si>
  <si>
    <t>Unmanned aerial vehicle-based remote sensing for rangeland assessment, monitoring, and management</t>
  </si>
  <si>
    <t xml:space="preserve">Albert Rango, Andrea Laliberte, Jeffrey E. Herrick,Craig Winters, Kris Havstad, Caiti Steele, Dawn Browning </t>
  </si>
  <si>
    <t>Journal of Applied Remote Sensing</t>
  </si>
  <si>
    <t>DOI: 10.1117/1.3216822</t>
  </si>
  <si>
    <t>Shrubs</t>
  </si>
  <si>
    <t>Approximate diameter of a sagebrush shrub in Figure 5</t>
  </si>
  <si>
    <t>Potential and constraints of Unmanned Aerial Vehicle technology for the characterization of Mediterranean riparian forest</t>
  </si>
  <si>
    <t>R. Dunford, K. Michel , M. Gagnage , H. Piégay, M.-L. Trémelo</t>
  </si>
  <si>
    <t>International Journal of Remote Sensing </t>
  </si>
  <si>
    <t>https://doi.org/10.1080/01431160903023025</t>
  </si>
  <si>
    <t>Object Based Image Analysis, Pixel Based Image Analysis</t>
  </si>
  <si>
    <t>Freshwater vegetation</t>
  </si>
  <si>
    <t>Riparian vegetation</t>
  </si>
  <si>
    <t>Riparian forest</t>
  </si>
  <si>
    <t>Not Provided</t>
  </si>
  <si>
    <t>Width of the Zone C in Figure 1</t>
  </si>
  <si>
    <t>France</t>
  </si>
  <si>
    <t>Drome River</t>
  </si>
  <si>
    <t>Small Unmanned Aircraft Systems for Low-Altitude Aerial Survey</t>
  </si>
  <si>
    <t>74(7)</t>
  </si>
  <si>
    <t>The Journal of Wildlife Management</t>
  </si>
  <si>
    <t>DOI: 10.2193/2009-425</t>
  </si>
  <si>
    <t>Reptile</t>
  </si>
  <si>
    <t>American alligator</t>
  </si>
  <si>
    <t>Alligator mississippiensis</t>
  </si>
  <si>
    <t>National Bison Range</t>
  </si>
  <si>
    <t>Acquisition, orthorectification, and object-based classification of unmanned aerial vehicle (UAV) imagery for rangeland monitoring</t>
  </si>
  <si>
    <t>Laliberte, Andrea S.; Herrick, Jeffrey E.; Rango, Albert; Winters, Craig</t>
  </si>
  <si>
    <t>76(6)</t>
  </si>
  <si>
    <t>Photogrammetric Engineering and Remote Sensing</t>
  </si>
  <si>
    <t>DOI: https://doi.org/10.14358/PERS.76.6.661</t>
  </si>
  <si>
    <t>Decision Tree</t>
  </si>
  <si>
    <t>Shrubland</t>
  </si>
  <si>
    <t>Shrub</t>
  </si>
  <si>
    <t>Approximate diameter of a shrub on Plate 1</t>
  </si>
  <si>
    <t>Reynolds Creek Experimental Watershed</t>
  </si>
  <si>
    <t>A rotary-wing unmanned air vehicle for aquatic weed surveillance and management</t>
  </si>
  <si>
    <t>Ali Haydar Göktogan, Salah Sukkarieh, Mitch Bryson, Jeremy Randle,Todd Lupton,Calvin Hung</t>
  </si>
  <si>
    <t>Journal Of Intelligent Robot Systems</t>
  </si>
  <si>
    <t>https://doi.org/10.1007/s10846-009-9371-5</t>
  </si>
  <si>
    <t>Support Vector Machine</t>
  </si>
  <si>
    <t>Introduced Vegetation</t>
  </si>
  <si>
    <t>Aquatic vegetation bed</t>
  </si>
  <si>
    <t>Alligator Weed</t>
  </si>
  <si>
    <t>Aternanthera philoxeroides</t>
  </si>
  <si>
    <t>Unable to determine a size from the figures or the publication</t>
  </si>
  <si>
    <t>Australia</t>
  </si>
  <si>
    <t>Richmond</t>
  </si>
  <si>
    <t>150.72.88792</t>
  </si>
  <si>
    <t>Assessing biodiversity in forests using very high‐resolution images and unmanned aerial vehicles</t>
  </si>
  <si>
    <t>Stephan Getzin,  Kerstin Wiegand,  Ingo Schöning</t>
  </si>
  <si>
    <t>3(2)</t>
  </si>
  <si>
    <t>Methods in Ecology and Evolution</t>
  </si>
  <si>
    <t>https://doi.org/10.1111/j.2041-210X.2011.00158.x</t>
  </si>
  <si>
    <t>Forest</t>
  </si>
  <si>
    <t>Dense temperate forest</t>
  </si>
  <si>
    <t>Habitat mapping</t>
  </si>
  <si>
    <t>Germany</t>
  </si>
  <si>
    <t>Hainich-Dun</t>
  </si>
  <si>
    <t>Use of high-resolution multispectral imagery acquired with an autonomous unmanned aerial vehicle to quantify the spread of an invasive wetlands species</t>
  </si>
  <si>
    <t>Bushra Zaman,  Austin M. Jensen,  Mac McKee</t>
  </si>
  <si>
    <t>2011 IEEE International Geoscience and Remote Sensing Symposium</t>
  </si>
  <si>
    <t>DOI: 10.1109/IGARSS.2011.6049252</t>
  </si>
  <si>
    <t>Multiclass Relevance Vector Machine</t>
  </si>
  <si>
    <t>Phragmite</t>
  </si>
  <si>
    <t>Phragmites australis</t>
  </si>
  <si>
    <t>Not avalaible</t>
  </si>
  <si>
    <t>Unable to determine the size from the figures or the publication</t>
  </si>
  <si>
    <t>Bear River Migratory Bird Refuge</t>
  </si>
  <si>
    <t>Comparison of unmanned aerial vehicle platforms for assessing vegetation cover in sagebrush steppe ecosystems</t>
  </si>
  <si>
    <t>Robert P.Breckenridge, Maxine Dakins, Stephen Bunting, Jerry L.Harbour, Sera White</t>
  </si>
  <si>
    <t>64(5)</t>
  </si>
  <si>
    <t>Rangeland Ecology &amp; Management</t>
  </si>
  <si>
    <t>https://doi.org/10.2111/REM-D-10-00030.1</t>
  </si>
  <si>
    <t>Approximate size of a shrub in Figure 2</t>
  </si>
  <si>
    <t>The Idaho National Laboratory</t>
  </si>
  <si>
    <t>Unmanned aerial vehicle (UAV) remote sensing for hyperspatial terrain mapping of Antarctic moss beds based on structure from motion (SfM) point clouds</t>
  </si>
  <si>
    <t>Lucieer, A., Robinson, S. &amp; Turner, D</t>
  </si>
  <si>
    <t>34th International Symposium on Remote Sensing of Environment</t>
  </si>
  <si>
    <t>Approximate Nearest Neighbour</t>
  </si>
  <si>
    <t>Other</t>
  </si>
  <si>
    <t>Moss bed</t>
  </si>
  <si>
    <t>The Windmill Islands</t>
  </si>
  <si>
    <t>Antartica</t>
  </si>
  <si>
    <t>Image processing and classification procedures for analysis of sub-decimeter imagery acquired with an unmanned aircraft over arid rangelands</t>
  </si>
  <si>
    <t>Andrea S. Laliberte, Albert Rango</t>
  </si>
  <si>
    <t>48(1)</t>
  </si>
  <si>
    <t>GIScience &amp; Remote Sensing </t>
  </si>
  <si>
    <t>doi/abs/10.2747/1548-1603.48.1.4</t>
  </si>
  <si>
    <t>Grassland</t>
  </si>
  <si>
    <t>Approximate size of grass bed on Figure 5</t>
  </si>
  <si>
    <t>Multi-class classification of vegetation in natural environments using an unmanned aerial system</t>
  </si>
  <si>
    <t>2011 IEEE International Conference on Robotics and Automation</t>
  </si>
  <si>
    <t>DOI: 10.1109/ICRA.2011.5980061</t>
  </si>
  <si>
    <t>Gaussian Process</t>
  </si>
  <si>
    <t>Farmland</t>
  </si>
  <si>
    <t>Sparce trees in farmland</t>
  </si>
  <si>
    <t>Width of the vegetation band in Figure 7</t>
  </si>
  <si>
    <t>Northern Australia</t>
  </si>
  <si>
    <t>A UAV-based roe deer fawn detection system</t>
  </si>
  <si>
    <t>Martin Israel</t>
  </si>
  <si>
    <t>Vol. XXXVIII-1/C22 UAV-g</t>
  </si>
  <si>
    <t>International Archives of the Photogrammetry, Remote Sensing and Spatial Information Sciences</t>
  </si>
  <si>
    <t>Ungulates</t>
  </si>
  <si>
    <t>Roe deer fawns</t>
  </si>
  <si>
    <t>Capreolus capreolus</t>
  </si>
  <si>
    <t>The Eye in the Sky: Combined Use of Unmanned Aerial Systems and GPS Data Loggers for Ecological Research and Conservation of Small Birds</t>
  </si>
  <si>
    <t>Airam Rodríguez, Juan J. Negro , Mara Mulero, Carlos Rodríguez, Jesús Hernández-Pliego, Javier Bustamante</t>
  </si>
  <si>
    <t>7(12)</t>
  </si>
  <si>
    <t>PloS ONE</t>
  </si>
  <si>
    <t>https://doi.org/10.1371/journal.pone.0050336</t>
  </si>
  <si>
    <t>Falconiformes</t>
  </si>
  <si>
    <t>Lesser kestrel</t>
  </si>
  <si>
    <t>Falco naumanni</t>
  </si>
  <si>
    <t>Spain</t>
  </si>
  <si>
    <t>Doñana Biological Station</t>
  </si>
  <si>
    <t>Evaluation of an off-the-shelf Unmanned Aircraft System for Surveying Flocks of Geese</t>
  </si>
  <si>
    <t>Dominique Chabot, David M. Bird</t>
  </si>
  <si>
    <t>35(1)</t>
  </si>
  <si>
    <t>Waterbirds</t>
  </si>
  <si>
    <t>https://doi.org/10.1675/063.035.0119</t>
  </si>
  <si>
    <t>Anseriformes</t>
  </si>
  <si>
    <t>Canada Geese</t>
  </si>
  <si>
    <t>Branta canadensis</t>
  </si>
  <si>
    <t>McGill University’s Macdonald Farm fields</t>
  </si>
  <si>
    <t>Snow Geese</t>
  </si>
  <si>
    <t>Anser caerulescens</t>
  </si>
  <si>
    <t>Unmanned aerial vehicle (UAV) hyperspectral remote sensing for dryland vegetation monitoring</t>
  </si>
  <si>
    <t>Jessica J. Mitchell, Nancy F. Glenn, Matthew O. Anderson, Ryan C. Hruska, Anne Halford, Charlie Baun, Nick Nydegge</t>
  </si>
  <si>
    <t>2012 4th Workshop on Hyperspectral Image and Signal Processing (WHISPERS)</t>
  </si>
  <si>
    <t>DOI: 10.1109/WHISPERS.2012.6874315</t>
  </si>
  <si>
    <t>K-Means Clustering, Isodata</t>
  </si>
  <si>
    <t>Approximate width of a vegetation cluster in Figure 4</t>
  </si>
  <si>
    <t>Boise, Idaho</t>
  </si>
  <si>
    <t>Estimating Distribution of Hidden Objects with Drones: From Tennis Balls to Manatees</t>
  </si>
  <si>
    <t>Julien Martin , Holly H. Edwards, Matthew A. Burgess, H. Franklin Percival, Daniel E. Fagan, Beth E. Gardner, Joel G. Ortega-Ortiz, Peter G. Ifju, Brandon S. Evers, Thomas J. Rambo</t>
  </si>
  <si>
    <t>7(6)</t>
  </si>
  <si>
    <t>https://doi.org/10.1371/journal.pone.0038882</t>
  </si>
  <si>
    <t>Fine-scale bird monitoring from light unmanned aircraft systems</t>
  </si>
  <si>
    <t>154(1)</t>
  </si>
  <si>
    <t>Ibis</t>
  </si>
  <si>
    <t>https://doi.org/10.1111/j.1474-919X.2011.01177.x</t>
  </si>
  <si>
    <t>Charadriiformes</t>
  </si>
  <si>
    <t>Black‐headed Gull</t>
  </si>
  <si>
    <t>Larus ridibundus</t>
  </si>
  <si>
    <t>Estany d’Ivars i Vila-Sana</t>
  </si>
  <si>
    <t>Dawn of Drone Ecology: Low-Cost Autonomous Aerial Vehicles for Conservation</t>
  </si>
  <si>
    <t>Lian Pin Koh, Serge A. Wich</t>
  </si>
  <si>
    <t>5(2)</t>
  </si>
  <si>
    <t>Tropical Conservation Science</t>
  </si>
  <si>
    <t>https://doi.org/10.1177/194008291200500202</t>
  </si>
  <si>
    <t>Tree plantation and logged forest</t>
  </si>
  <si>
    <t>Dense Forest / Individual trees</t>
  </si>
  <si>
    <t>Unable to determine the size</t>
  </si>
  <si>
    <t>Singapore</t>
  </si>
  <si>
    <t>Gunung Leuser National Park</t>
  </si>
  <si>
    <t>Indonesia</t>
  </si>
  <si>
    <t>Primate</t>
  </si>
  <si>
    <t>Orang-utan</t>
  </si>
  <si>
    <t>Pongo abelii</t>
  </si>
  <si>
    <t>Proboscidea</t>
  </si>
  <si>
    <t>Sumatran elephant</t>
  </si>
  <si>
    <t>Elephas maximus sumatrensis</t>
  </si>
  <si>
    <t>Characterising upland swamps using object-based classification methods and hyper-spatial resolution imagery derived from an unmanned aerial vehicle</t>
  </si>
  <si>
    <t>A.M. Lechner, A. Fletchera, K. Johansen, P. Erskine</t>
  </si>
  <si>
    <t>I(4)</t>
  </si>
  <si>
    <t>ISPRS Annals of the Photogrammetry, Remote Sensing and Spatial Information Sciences</t>
  </si>
  <si>
    <t>Approximate diameter of an eucalyptus canopy in Figure 6</t>
  </si>
  <si>
    <t>Newnes plateau</t>
  </si>
  <si>
    <t>Tropical forest</t>
  </si>
  <si>
    <t>Eucalypt</t>
  </si>
  <si>
    <t>Approximate size of a swamp vegetation cluster according Figure 6</t>
  </si>
  <si>
    <t>Validation of a high‐resolution, remotely operated aerial remote‐sensing system for the identification of herbaceous plant species</t>
  </si>
  <si>
    <t>Fumiko Ishihama,  Yasuyuki Watabe,  Hiroyuki Oguma</t>
  </si>
  <si>
    <t>15(3)</t>
  </si>
  <si>
    <t>Applied Vegetation Science</t>
  </si>
  <si>
    <t>https://doi.org/10.1111/j.1654-109X.2012.01184.x</t>
  </si>
  <si>
    <t>Phragmites</t>
  </si>
  <si>
    <t>Japan</t>
  </si>
  <si>
    <t>Watarase wetland</t>
  </si>
  <si>
    <t>Miscanthus</t>
  </si>
  <si>
    <t>Miscanthus sacchariflorus</t>
  </si>
  <si>
    <t>Using unmanned helicopters to assess vegetation cover in sagebrush steppe ecosystems</t>
  </si>
  <si>
    <t>Robert P. Breckenridge, Maxine Dakins, Stephen Bunting, Jerry L. Harbour, Randy D. Lee</t>
  </si>
  <si>
    <t>65(4)</t>
  </si>
  <si>
    <t>https://doi.org/10.2111/REM-D-10-00031.1</t>
  </si>
  <si>
    <t>Sagebrush</t>
  </si>
  <si>
    <t>Artemisia tridentata</t>
  </si>
  <si>
    <t>Approximate diameter of a sagebrush shrub in Figure 2</t>
  </si>
  <si>
    <t>Idaho National Laboratory</t>
  </si>
  <si>
    <t>Cost-effective accurate estimates of adult chum salmon, Oncorhynchus keta, abundance in a Japanese river using a radio-controlled helicopter</t>
  </si>
  <si>
    <t>Hideaki Kudo, Yousuke Koshino, Akihiro Eto, Masaki Ichimura, Masahide Kaeriyama</t>
  </si>
  <si>
    <t>119-120</t>
  </si>
  <si>
    <t>Fisheries Research</t>
  </si>
  <si>
    <t>doi:10.1016/j.fishres.2011.12.010</t>
  </si>
  <si>
    <t>Fish</t>
  </si>
  <si>
    <t>Salmon</t>
  </si>
  <si>
    <t>Oncorhynchus keta</t>
  </si>
  <si>
    <t>Moheji River</t>
  </si>
  <si>
    <t>Unmanned Aerial Vehicles (UAVs) for Surveying Marine Fauna: A Dugong Case Study</t>
  </si>
  <si>
    <t xml:space="preserve">Amanda Hodgson, Natalie Kelly, David Peel
</t>
  </si>
  <si>
    <t>8(11)</t>
  </si>
  <si>
    <t>https://doi.org/10.1371/journal.pone.0079556</t>
  </si>
  <si>
    <t>Dugong</t>
  </si>
  <si>
    <t>Dugong dugon</t>
  </si>
  <si>
    <t>Shark Bay</t>
  </si>
  <si>
    <t>Unmanned aerial survey of elephants</t>
  </si>
  <si>
    <t>Cédric Vermeulen , Philippe Lejeune, Jonathan Lisein, Prosper Sawadogo, Philippe Bouché</t>
  </si>
  <si>
    <t>8(2)</t>
  </si>
  <si>
    <t>https://doi.org/10.1371/journal.pone.0054700</t>
  </si>
  <si>
    <t>Savanna</t>
  </si>
  <si>
    <t>African bush elephant</t>
  </si>
  <si>
    <t>Loxodonta africana</t>
  </si>
  <si>
    <t>Belgium</t>
  </si>
  <si>
    <t>Nazinga Game Ranch</t>
  </si>
  <si>
    <t>Burkina Faso</t>
  </si>
  <si>
    <t>﻿-11.18500</t>
  </si>
  <si>
    <t>Detection of dugongs from unmanned aerial vehicles</t>
  </si>
  <si>
    <t>Frederic Maire,  Luis Mejias,  Amanda Hodgson,  Gwenael Duclos</t>
  </si>
  <si>
    <t>Proceedings of IEEE/RSJ International Conference on Intelligent Robots and Systems</t>
  </si>
  <si>
    <t>DOI: 10.1109/IROS.2013.6696745</t>
  </si>
  <si>
    <t>Blob Detection</t>
  </si>
  <si>
    <t>Usage of UAV for Surveying Steller’s Sea Eagle Nests</t>
  </si>
  <si>
    <t>Potapov ER, Utekhina IG, McGrady MJ, Rimlinger D</t>
  </si>
  <si>
    <t>Raptors Conservation</t>
  </si>
  <si>
    <t>Bird nest detection</t>
  </si>
  <si>
    <t>Steller’s Sea Eagle nests</t>
  </si>
  <si>
    <t>Haliaeetus pelagicus</t>
  </si>
  <si>
    <t>del Hoyo 2018</t>
  </si>
  <si>
    <t>Magadan Nature Reserve</t>
  </si>
  <si>
    <t>Russian Federatiom</t>
  </si>
  <si>
    <t>Small unmanned aircraft: precise and convenient new tools for surveying wetlands</t>
  </si>
  <si>
    <t>01(01)</t>
  </si>
  <si>
    <t>Journal of Unmanned Vehicle Systems</t>
  </si>
  <si>
    <t>https://doi.org/10.1139/juvs-2013-0014</t>
  </si>
  <si>
    <t>Maximum Likelihood Classification</t>
  </si>
  <si>
    <t>Artificial - Aquatic</t>
  </si>
  <si>
    <t>Artificial wetland</t>
  </si>
  <si>
    <t>Ministry of National Defence property in Baie-du-Febvre</t>
  </si>
  <si>
    <t>Multiscale assessment of green leaf cover in a semi-arid rangeland with a small unmanned aerial vehicle</t>
  </si>
  <si>
    <t>Kenneth C. McGwire , Mark A. Weltz , Julie A. Finzel , Christopher E. Morris , Lynn F. Fenstermaker, David S. McGraw</t>
  </si>
  <si>
    <t>34(5)</t>
  </si>
  <si>
    <t>https://doi.org/10.1080/01431161.2012.723836</t>
  </si>
  <si>
    <t>Approximate diameter of a shrub in Figure 4</t>
  </si>
  <si>
    <t>White Mountains</t>
  </si>
  <si>
    <t>UAS-based automatic bird count of a common gull colony</t>
  </si>
  <si>
    <t>G. J. Grenzdörffer</t>
  </si>
  <si>
    <t>Volume XL-1/W2</t>
  </si>
  <si>
    <t>Gull</t>
  </si>
  <si>
    <t>Birds reserve island Langenwerder</t>
  </si>
  <si>
    <t>A Convolutional Neural Network for Automatic Analysis of Aerial Imagery</t>
  </si>
  <si>
    <t>Frederic Maire, Luis Mejias Alvarez, and Amanda Hodgson</t>
  </si>
  <si>
    <t>2014 International Conference on Digital Image Computing: Techniques and Applications (DICTA)</t>
  </si>
  <si>
    <t>DOI: 10.1109/DICTA.2014.7008084</t>
  </si>
  <si>
    <t>Artificial Neural Network</t>
  </si>
  <si>
    <t>Not provided</t>
  </si>
  <si>
    <t>Hyperspatial Remote Sensing of Channel Reach Morphology and Hydraulic Fish Habitat Using an Unmanned Aerial Vehicle (UAV): A First Assessment in the Context of River Research and Management</t>
  </si>
  <si>
    <t>A. Tamminga,  C. Hugenholtz,  B. Eaton,  M. Lapointe</t>
  </si>
  <si>
    <t>31(3)</t>
  </si>
  <si>
    <t>River Research and Application</t>
  </si>
  <si>
    <t>https://doi.org/10.1002/rra.2743</t>
  </si>
  <si>
    <t>River bed mapping</t>
  </si>
  <si>
    <t>Brown trout </t>
  </si>
  <si>
    <t>Salmo trutta</t>
  </si>
  <si>
    <t>Approximate width of the river in Figure 7</t>
  </si>
  <si>
    <t>Elbow River</t>
  </si>
  <si>
    <t>Nature Conservation Drones for Automatic Localization and Counting of Animals</t>
  </si>
  <si>
    <t>Jan C. van Gemert, Camiel R. Verschoor, Pascal Mettes, Kitso Epema, Lian Pin Koh, Serge Wich</t>
  </si>
  <si>
    <t>ECCV 2014: Computer Vision - ECCV 2014 Workshops</t>
  </si>
  <si>
    <t>https://doi.org/10.1007/978-3-319-16178-5_17</t>
  </si>
  <si>
    <t>Cow</t>
  </si>
  <si>
    <t>Bos taurus</t>
  </si>
  <si>
    <t>Netherland</t>
  </si>
  <si>
    <t>Use of Unmanned Aerial Systems for multispectral survey and tree classification: a test in a park area of northern Italy</t>
  </si>
  <si>
    <t>Rossana Gini, Daniele Passoni, Livio Pinto, Giovanna Sona</t>
  </si>
  <si>
    <t>47(1)</t>
  </si>
  <si>
    <t>European Journal Of Remote Sensing</t>
  </si>
  <si>
    <t>https://doi.org/10.5721/EuJRS20144716</t>
  </si>
  <si>
    <t>Isodata, Maximum Likelihood Classification</t>
  </si>
  <si>
    <t>Public Park</t>
  </si>
  <si>
    <t>Sparse artificial Forest</t>
  </si>
  <si>
    <t>Approximate width of the trees in Figure 3</t>
  </si>
  <si>
    <t>Italy</t>
  </si>
  <si>
    <t>Parco Adda Nord</t>
  </si>
  <si>
    <t>Remotely Piloted Aircraft Systems as a Rhinoceros Anti-Poaching Tool in Africa</t>
  </si>
  <si>
    <t>Margarita Mulero-Pázmány,  Roel Stolper,  L. D. van Essen,  Juan J. Negro,  Tyrell Sassen</t>
  </si>
  <si>
    <t>9(1)</t>
  </si>
  <si>
    <t>https://doi.org/10.1371/journal.pone.0083873</t>
  </si>
  <si>
    <t>Human</t>
  </si>
  <si>
    <t>Homo sapiens</t>
  </si>
  <si>
    <t>KwaZulu-Natal province</t>
  </si>
  <si>
    <t>South Africa</t>
  </si>
  <si>
    <t>Black rhinoceros</t>
  </si>
  <si>
    <t>Diceros bicornis</t>
  </si>
  <si>
    <t>White rhinoceros</t>
  </si>
  <si>
    <t>Ceratotherium simum</t>
  </si>
  <si>
    <t>Unmanned Aircraft Systems for Studying Spatial Abundance of Ungulates: Relevance to Spatial Epidemiology</t>
  </si>
  <si>
    <t>José A. Barasona , Margarita Mulero-Pázmány, Pelayo Acevedo, Juan J. Negro, María J. Torres, Christian Gortázar, Joaquín Vicente</t>
  </si>
  <si>
    <t>9(12)</t>
  </si>
  <si>
    <t>https://doi.org/10.1371/journal.pone.0115608</t>
  </si>
  <si>
    <t>Corpse detection</t>
  </si>
  <si>
    <t>Horse</t>
  </si>
  <si>
    <t>Equus caballus</t>
  </si>
  <si>
    <t>Doñana National Park</t>
  </si>
  <si>
    <t>Red deer</t>
  </si>
  <si>
    <t>Cervus elaphus</t>
  </si>
  <si>
    <t>Fallow deer</t>
  </si>
  <si>
    <t>Dama dama</t>
  </si>
  <si>
    <t>Using unmanned aerial vehicles (UAV) to quantify spatial gap patterns in forests</t>
  </si>
  <si>
    <t xml:space="preserve">Stephan Getzin, Robert S. Nuske, Kerstin Wiegand </t>
  </si>
  <si>
    <t>6(8)</t>
  </si>
  <si>
    <t>Remote Sensing</t>
  </si>
  <si>
    <t>https://doi.org/10.3390/rs6086988</t>
  </si>
  <si>
    <t>Temperare forest</t>
  </si>
  <si>
    <t>Dense Forest</t>
  </si>
  <si>
    <t>Approximate diameter of a forest gap in Figure 2</t>
  </si>
  <si>
    <t>Using an Unmanned Aerial Vehicle (UAV) to capture micro-topography of Antarctic moss beds</t>
  </si>
  <si>
    <t xml:space="preserve">Arko Lucieer, Darren Turner, Diana H. King, Sharon A. Robinson </t>
  </si>
  <si>
    <t>27(Part A)</t>
  </si>
  <si>
    <t>International Journal of Applied Earth Observation and Geoinformation</t>
  </si>
  <si>
    <t>https://doi.org/10.1016/j.jag.2013.05.011</t>
  </si>
  <si>
    <t>Maximum Likelihood Classification</t>
  </si>
  <si>
    <t>Approximate width of a moss bed in Figure 1</t>
  </si>
  <si>
    <t>Robinson Ridge</t>
  </si>
  <si>
    <t>Remote sensing of submerged aquatic vegetation in a shallow non-turbid river using an unmanned aerial vehicle</t>
  </si>
  <si>
    <t>Kyle F. Flynn, Steven C. Chapra</t>
  </si>
  <si>
    <t>doi:10.3390/rs61212815</t>
  </si>
  <si>
    <t>Spectral Angle Mapper, Adaptive Cosine Estimator</t>
  </si>
  <si>
    <t>Macroalgal bed</t>
  </si>
  <si>
    <t>Cladophora</t>
  </si>
  <si>
    <t>Cladophora glomerata</t>
  </si>
  <si>
    <t>Approximate width of the Cladophora bed in Figure 5</t>
  </si>
  <si>
    <t>Clark Fork River</t>
  </si>
  <si>
    <t>Monitoring the invasion of Spartina alterniflora using very high resolution unmanned aerial vehicle imagery in Beihai, Guangxi (China)</t>
  </si>
  <si>
    <t>Huawei Wan, Qiao Wang, Dong Jiang, Jingying Fu, Yipeng Yang, and Xiaoman Liu</t>
  </si>
  <si>
    <t>The Scientific World Journal</t>
  </si>
  <si>
    <t>http://dx.doi.org/10.1155/2014/638296</t>
  </si>
  <si>
    <t>Marine vegetation</t>
  </si>
  <si>
    <t>Spartina bed</t>
  </si>
  <si>
    <t>Spartina</t>
  </si>
  <si>
    <t>Spartina alterniflora</t>
  </si>
  <si>
    <t>Approximate diameter of the spartina plots on the invasion front from Figure 1</t>
  </si>
  <si>
    <t>China</t>
  </si>
  <si>
    <t>Beihai</t>
  </si>
  <si>
    <t>Unmanned aerial survey of fallen trees in a deciduous broadleaved forest in eastern Japan</t>
  </si>
  <si>
    <t>Tomoharu Inoue , Shin Nagai, Satoshi Yamashita, Hadi Fadaei, Reiichiro Ishii, Kimiko Okabe, Hisatomo Taki, Yoshiaki Honda, Koji Kajiwara, Rikie Suzuki</t>
  </si>
  <si>
    <t>9(10)</t>
  </si>
  <si>
    <t>https://doi.org/10.1371/journal.pone.0109881</t>
  </si>
  <si>
    <t>Approximate length of a dead tree</t>
  </si>
  <si>
    <t>Ogawa Forest Reserve</t>
  </si>
  <si>
    <t>Unmanned aircraft systems help to map aquatic vegetation</t>
  </si>
  <si>
    <t>Eva Husson, Olle Hagner, Frauke Ecke</t>
  </si>
  <si>
    <t>Doi: 10.1111/avsc.12072</t>
  </si>
  <si>
    <t>Approximate diameter of vegetation stand in Figure 2</t>
  </si>
  <si>
    <t>Sweden</t>
  </si>
  <si>
    <t>Lake Baalingstrasket</t>
  </si>
  <si>
    <t>River Rakkurijoki</t>
  </si>
  <si>
    <t>Lake Brutrasket</t>
  </si>
  <si>
    <t>A Low-cost unmanned aerial system for remote sensing of forested landscapes</t>
  </si>
  <si>
    <t>M.G. Wing, J. Burnett, S. Johnson, A.E. Akay, J. Sessions</t>
  </si>
  <si>
    <t>4(3)</t>
  </si>
  <si>
    <t>International Journal of Remote Sensing Applications</t>
  </si>
  <si>
    <t>DOI: 10.14355/ijrsa.2014.0403.01</t>
  </si>
  <si>
    <t>Tree plantation</t>
  </si>
  <si>
    <t>KAHRAMANMARAŞSÜTÇÜ İMAM UNIVERSITY</t>
  </si>
  <si>
    <t>Turkey</t>
  </si>
  <si>
    <t>Measuring habitat quality for least bitterns in a created wetland with use of a small unmanned aircraft</t>
  </si>
  <si>
    <t>Dominique Chabot, Vincent Carignan, David M. Bird</t>
  </si>
  <si>
    <t>DOI 10.1007/s13157-014-0518-1</t>
  </si>
  <si>
    <t>Supervised pixel-based spectral classification</t>
  </si>
  <si>
    <t>Wetland vegetation</t>
  </si>
  <si>
    <t>Baie-du-Febvre</t>
  </si>
  <si>
    <t>Spatial Co-Registration of Ultra-High Resolution Visible, Multispectral and Thermal Images Acquired with a Micro-UAV over Antarctic Moss Beds</t>
  </si>
  <si>
    <t>Darren Turner, Arko Lucieer, Zbyněk Malenovský, Diana H. King, Sharon A. Robinson</t>
  </si>
  <si>
    <t>6(5)</t>
  </si>
  <si>
    <t>doi:10.3390/rs6054003</t>
  </si>
  <si>
    <t>Approximate width of a moss bed in Figure 4</t>
  </si>
  <si>
    <t>Using lightweight unmanned aerial vehicles to monitor tropical forest recovery</t>
  </si>
  <si>
    <t>Rakan A. Zahawi, Jonathan P. Dandois, Karen D. Holl, Dana Nadwodny,  J.  Leighton Reid, Erle C. Ellis</t>
  </si>
  <si>
    <t>Biological Conservation</t>
  </si>
  <si>
    <t>https://doi.org/10.1016/j.biocon.2015.03.031</t>
  </si>
  <si>
    <t>Logged forest and tree plantation</t>
  </si>
  <si>
    <t>50 m is the size of a restoration plot in Figure 1a</t>
  </si>
  <si>
    <t>Costa Rica</t>
  </si>
  <si>
    <t>Las Cruces Biological Station</t>
  </si>
  <si>
    <t>Bears Show a Physiological but Limited Behavioral Response to Unmanned Aerial Vehicles</t>
  </si>
  <si>
    <t>Mark A. Ditmer, John B. Vincent, Leland K. Werden, Jessie C. Tanner, Timothy G. Laske, Paul A. Iaizzo, David L. Garshelis, John R. Fieberg</t>
  </si>
  <si>
    <t>25(17)</t>
  </si>
  <si>
    <t>Current Biology</t>
  </si>
  <si>
    <t>https://doi.org/10.1016/j.cub.2015.07.024</t>
  </si>
  <si>
    <t>Animal disturbance</t>
  </si>
  <si>
    <t>Bear</t>
  </si>
  <si>
    <t>Ursus americanus</t>
  </si>
  <si>
    <t>Northwestern Minnesota</t>
  </si>
  <si>
    <t>Low‐budget ready‐to‐fly unmanned aerial vehicles: an effective tool for evaluating the nesting status of canopy‐breeding bird species</t>
  </si>
  <si>
    <t>M. H. Weissensteiner,  J. W. Poelstra,  J. B. W. Wolf</t>
  </si>
  <si>
    <t>46(4)</t>
  </si>
  <si>
    <t>Journal of Avian Biology</t>
  </si>
  <si>
    <t>https://doi.org/10.1111/jav.00619</t>
  </si>
  <si>
    <t>Bird nest detection in urban areas</t>
  </si>
  <si>
    <t xml:space="preserve">Hooded crows </t>
  </si>
  <si>
    <t>Corvus cornix</t>
  </si>
  <si>
    <t>Loman 1975</t>
  </si>
  <si>
    <t>City of Uppsala</t>
  </si>
  <si>
    <t>Locating chimpanzee nests and identifying fruiting trees with an unmanned aerial vehicle</t>
  </si>
  <si>
    <t>Alexander C. van Andel,  Serge A. Wich,  Christophe Boesch,  Lian Pin Koh,  Martha M. Robbins, Joseph Kelly,  Hjalmar S. Kuehl</t>
  </si>
  <si>
    <t>77(10)</t>
  </si>
  <si>
    <t>American Journal Of Primatology</t>
  </si>
  <si>
    <t>https://doi.org/10.1002/ajp.22446</t>
  </si>
  <si>
    <t>Chimpanzee</t>
  </si>
  <si>
    <t>Pan troglodytes</t>
  </si>
  <si>
    <t>Samson 2012</t>
  </si>
  <si>
    <t>Loango National Park</t>
  </si>
  <si>
    <t>Gabon</t>
  </si>
  <si>
    <t>Unmanned aerial vehicles (UAVs) for monitoring sea turtles in near-shore waters</t>
  </si>
  <si>
    <t>Elizabeth Bevan, Thane Wibbels, Blanca M.Z. Najera, Marco A.C. Martinez, Laura A.S. Martinez , Francisco I. Martinez, Javier M. Cuevas, Tiffany Anderson, Amy Bonka, Mauricio H. Hernandez, Luis Jaime Pena &amp; Patrick M. Burchfield</t>
  </si>
  <si>
    <t>Marine Turtle Newsletter</t>
  </si>
  <si>
    <t>Kemp’s ridley</t>
  </si>
  <si>
    <t>Lepidochelys kempii</t>
  </si>
  <si>
    <t>Conant 1975</t>
  </si>
  <si>
    <t>Nesting beach at Rancho Nuevo</t>
  </si>
  <si>
    <t>Mexico</t>
  </si>
  <si>
    <t>A small unmanned aerial system for estimating abundance and size of Antarctic predators</t>
  </si>
  <si>
    <t>Michael E. Goebel, Wayne L. Perryman, Jefferson T. Hinke, Douglas J. Krause, Nancy A. Hann, Steve Gardner, Donald J. LeRoi</t>
  </si>
  <si>
    <t>38(5)</t>
  </si>
  <si>
    <t>Polar Biology</t>
  </si>
  <si>
    <t>https://doi.org/10.1007/s00300-014-1625-4</t>
  </si>
  <si>
    <t>Sphenisciformes</t>
  </si>
  <si>
    <t>Gentoo penguins</t>
  </si>
  <si>
    <t>Pygoscelis papua</t>
  </si>
  <si>
    <t>Cape Shirreff </t>
  </si>
  <si>
    <t>Chinstrap penguins </t>
  </si>
  <si>
    <t>Pygoscelis antarcticus</t>
  </si>
  <si>
    <t>Pinniped</t>
  </si>
  <si>
    <t>Antarctic fur seal</t>
  </si>
  <si>
    <t>Arctocephalus gazella</t>
  </si>
  <si>
    <t>Leopard seals</t>
  </si>
  <si>
    <t>Hydrurga leptonyx</t>
  </si>
  <si>
    <t>Application of an unmanned aerial vehicle in spatial mapping of terrestrial biology and human disturbance in the McMurdo Dry Valleys, East Antarctica</t>
  </si>
  <si>
    <t>Barbara Bollard-Breen, John D. Brooks, Matthew R. L. Jones, John Robertson, Sonja Betschart, Olivier Kung, S. Craig Cary, Charles K. Lee, Stephen B. Pointing</t>
  </si>
  <si>
    <t>38(4)</t>
  </si>
  <si>
    <t>https://doi.org/10.1007/s00300-014-1586-7</t>
  </si>
  <si>
    <t>Cyanobacteria mat</t>
  </si>
  <si>
    <t>Nostoc mats</t>
  </si>
  <si>
    <t>Nostoc sp</t>
  </si>
  <si>
    <t>McMurdo Dry Valleys</t>
  </si>
  <si>
    <t>Assessing use of and reaction to unmanned aerial systems in gray and harbor seals during breeding and molt in the UK</t>
  </si>
  <si>
    <t>P. Pomeroy, L. O'Connor, P. Davies</t>
  </si>
  <si>
    <t>3(3)</t>
  </si>
  <si>
    <t>https://doi.org/10.1139/juvs-2015-0013</t>
  </si>
  <si>
    <t>Gray seal</t>
  </si>
  <si>
    <t>Halichoerus grypus</t>
  </si>
  <si>
    <t>Abertay Sands</t>
  </si>
  <si>
    <t>Harbour seal</t>
  </si>
  <si>
    <t>Phoca vitulina</t>
  </si>
  <si>
    <t>Loch Fleet</t>
  </si>
  <si>
    <t>A protocol for the aerial survey of penguin colonies using UAVs</t>
  </si>
  <si>
    <t>Ratcliffe Norman, Guihen Damien, Robst Jeremy, Crofts Sarah, Stanworth Andrew, Enderlein Peter</t>
  </si>
  <si>
    <t>https://doi.org/10.1139/juvs-2015-0006</t>
  </si>
  <si>
    <t>Volunteer Point</t>
  </si>
  <si>
    <t>Measuring the influence of unmanned aerial vehicles on Adélie penguins</t>
  </si>
  <si>
    <t>Marie-Charlott Rümmler, Osama Mustafa, Jakob Maercker, Hans-Ulrich Peter, Jan Esefeld</t>
  </si>
  <si>
    <t>39(7)</t>
  </si>
  <si>
    <t>Polar biology</t>
  </si>
  <si>
    <t>https://doi.org/10.1007/s00300-015-1838-1</t>
  </si>
  <si>
    <t>Adelie penguin</t>
  </si>
  <si>
    <t>Pygoscelis adeliae</t>
  </si>
  <si>
    <t>Ardley Island</t>
  </si>
  <si>
    <t>Towards an Autonomous Vision-Based Unmanned Aerial System against Wildlife Poachers</t>
  </si>
  <si>
    <t>Olivares-Mendez MA, Fu C, Ludivig P, Bissyandé TF, Kannan S, Zurad M, Annaiyan A, Voos H, Campoy P</t>
  </si>
  <si>
    <t>15(12)</t>
  </si>
  <si>
    <t>Sensors</t>
  </si>
  <si>
    <t>doi:10.3390/s151229861</t>
  </si>
  <si>
    <t>Online Incremental PCA Subspace Learning Algorithm, Haar Cascade </t>
  </si>
  <si>
    <t>African elephant</t>
  </si>
  <si>
    <t>Luxembourg</t>
  </si>
  <si>
    <t>Kruger National Park</t>
  </si>
  <si>
    <t>Approaching birds with drones: first experiments and ethical guidelines</t>
  </si>
  <si>
    <t>Elisabeth Vas, Amélie Lescroël, Olivier Duriez, Guillaume Boguszewski, David Grémillet</t>
  </si>
  <si>
    <t>11(2)</t>
  </si>
  <si>
    <t>Biology Letter</t>
  </si>
  <si>
    <t>DOI: 10.1098/rsbl.2014.0754</t>
  </si>
  <si>
    <t>Animal Disturbance</t>
  </si>
  <si>
    <t>Mallards</t>
  </si>
  <si>
    <t>Anas platyrhynchos</t>
  </si>
  <si>
    <t>Zoo du Lunaret</t>
  </si>
  <si>
    <t>Wild Flamingos</t>
  </si>
  <si>
    <t>Phoenicopterus roseus</t>
  </si>
  <si>
    <t>Etang de l'Or</t>
  </si>
  <si>
    <t>Common greenshanks</t>
  </si>
  <si>
    <t>Tringa nebularia</t>
  </si>
  <si>
    <t>Population Census of a Large Common Tern Colony with a Small Unmanned Aircraft</t>
  </si>
  <si>
    <t>Dominique Chabot , Shawn R. Craik, David M. Bird</t>
  </si>
  <si>
    <t>10(4)</t>
  </si>
  <si>
    <t>https://doi.org/10.1371/journal.pone.0122588</t>
  </si>
  <si>
    <t>Common tern</t>
  </si>
  <si>
    <t>Sterna hirundo</t>
  </si>
  <si>
    <t>Tern Islands</t>
  </si>
  <si>
    <t>Proper flight technique for using a small rotary-winged drone aircraft to safely, quickly, and accurately survey raptor nests</t>
  </si>
  <si>
    <t>James Junda, Erick Greene, David M. Bird</t>
  </si>
  <si>
    <t>3(4)</t>
  </si>
  <si>
    <t>https://doi.org/10.1139/juvs-2015-0003</t>
  </si>
  <si>
    <t>Osprey</t>
  </si>
  <si>
    <t>Pandion haliaetus</t>
  </si>
  <si>
    <t>Upper Clark Fork and Bitterroot Rivers</t>
  </si>
  <si>
    <t>Bald Eagle</t>
  </si>
  <si>
    <t>Haliaeetus leucocephalus</t>
  </si>
  <si>
    <t>Southwestern Saskatchewan</t>
  </si>
  <si>
    <t>Ferruginous Hawk</t>
  </si>
  <si>
    <t>Buteo regalis</t>
  </si>
  <si>
    <t>Besnard Lake, Saskatchewan</t>
  </si>
  <si>
    <t>Red-tailed Hawk</t>
  </si>
  <si>
    <t>Buteo jamaicensis</t>
  </si>
  <si>
    <t>Photogrammetry of killer whales using a small hexacopter launched at sea</t>
  </si>
  <si>
    <t>Durban J.W., Fearnbach H., Barrett-Lennard L.G., Perryman W.L., LeRoi D.J.</t>
  </si>
  <si>
    <t>https://doi.org/10.1139/juvs-2015-0020</t>
  </si>
  <si>
    <t>Cetacea</t>
  </si>
  <si>
    <t>Killer whales</t>
  </si>
  <si>
    <t>Orcinus orca</t>
  </si>
  <si>
    <t>Vancouver Island</t>
  </si>
  <si>
    <t>Environmental Reviews and Case Studies: Applications of Unmanned Aircraft Systems (UAS) for Waterbird Surveys</t>
  </si>
  <si>
    <t>Sharon Dulava, William T. Bean, Orien M. W. Richmond</t>
  </si>
  <si>
    <t>Environmental Practice</t>
  </si>
  <si>
    <t>https://doi.org/10.1017/S1466046615000186</t>
  </si>
  <si>
    <t>Northern shoveler</t>
  </si>
  <si>
    <t>Anas clypeata</t>
  </si>
  <si>
    <t>Ruby Lake National Wildlife Refuge</t>
  </si>
  <si>
    <t>Ring-necked duck</t>
  </si>
  <si>
    <t>Aythya collaris</t>
  </si>
  <si>
    <t>Kern National Wildlife Refuge</t>
  </si>
  <si>
    <t>Canvasback</t>
  </si>
  <si>
    <t>Aythya valisineria</t>
  </si>
  <si>
    <t>Tomales Bay</t>
  </si>
  <si>
    <t>Decoy</t>
  </si>
  <si>
    <t>Mallard decoy</t>
  </si>
  <si>
    <t>Low-budget ready-to-fly unmanned aerial vehicles: an effective tool for evaluating the nesting status of canopy-breeding bird specie</t>
  </si>
  <si>
    <t>Passeriformes</t>
  </si>
  <si>
    <t>Hooded crows</t>
  </si>
  <si>
    <t>Corvus spp</t>
  </si>
  <si>
    <t>Uppsala</t>
  </si>
  <si>
    <t>Use of Drone Technology as a Tool for Behavioral Research: A Case Study of Crocodilian Nesting</t>
  </si>
  <si>
    <t>Luke J. Evans, T. Hefin Jones, Keeyen Pang, Meaghan N. Evans, Silvester Saimin ,Benoit Goossens</t>
  </si>
  <si>
    <t>10(1)</t>
  </si>
  <si>
    <t>Herpetological Conservation and Biology</t>
  </si>
  <si>
    <t>Reptile nest detection</t>
  </si>
  <si>
    <t>Estuarine Crocodiles Nests</t>
  </si>
  <si>
    <t>Crocodylus porosus</t>
  </si>
  <si>
    <t>Gopi et al. 2007</t>
  </si>
  <si>
    <t>Lower Kinabatangan Wildlife Sanctuary</t>
  </si>
  <si>
    <t>Malaysia</t>
  </si>
  <si>
    <t>S. Lhoest, J. Linchant, S. Quevauvillers, C. Vermeulen, P. Lejeune</t>
  </si>
  <si>
    <t>XL-3/W3</t>
  </si>
  <si>
    <t>The International Archives of the Photogrammetry, Remote Sensing and Spatial Information Sciences</t>
  </si>
  <si>
    <t>https://doi.org/10.5194/isprsarchives-XL-3-W3-355-2015</t>
  </si>
  <si>
    <t>Artiodactyla</t>
  </si>
  <si>
    <t>Hippopotamus</t>
  </si>
  <si>
    <t>Hippopotamus amphibius</t>
  </si>
  <si>
    <t>Garamba National Park</t>
  </si>
  <si>
    <t>Democratic Republic of the Congo</t>
  </si>
  <si>
    <t>Aerial photography collected with a multirotor drone reveals impact of Eurasian beaver reintroduction on ecosystem structure</t>
  </si>
  <si>
    <t>A.K. Puttock, A.M. Cunliffe, K. Anderson, R.E. Brazier</t>
  </si>
  <si>
    <t>https://doi.org/10.1139/juvs-2015-0005</t>
  </si>
  <si>
    <t>Rodentia</t>
  </si>
  <si>
    <t>Beaver nests</t>
  </si>
  <si>
    <t>Castor fiber</t>
  </si>
  <si>
    <t>Approximate size of the Beaver dam in Figure 1</t>
  </si>
  <si>
    <t>River Tamar</t>
  </si>
  <si>
    <t>Discrimination of deciduous tree species from time series of unmanned aerial system imagery</t>
  </si>
  <si>
    <t>Jonathan Lisein , Adrien Michez, Hugues Claessens, Philippe Lejeune</t>
  </si>
  <si>
    <t>10(11)</t>
  </si>
  <si>
    <t>https://doi.org/10.1371/journal.pone.0141006</t>
  </si>
  <si>
    <t>Random Forest</t>
  </si>
  <si>
    <t>Tree</t>
  </si>
  <si>
    <t>Grand-Leez</t>
  </si>
  <si>
    <t>Use of unmanned aircraft systems to delineate fine-scale wetland vegetation communities</t>
  </si>
  <si>
    <t xml:space="preserve">Christa L. Zweig, Matthew A. Burgess, H. Franklin Percival, Wiley M. Kitchens </t>
  </si>
  <si>
    <t>Wetlands</t>
  </si>
  <si>
    <t>DOI:10.1007/s13157-014-0612-4</t>
  </si>
  <si>
    <t>Water Conservation Area  Everglade</t>
  </si>
  <si>
    <t>Supporting the annual international black-faced spoonbill census with a low-cost unmanned aerial vehicle</t>
  </si>
  <si>
    <t xml:space="preserve">Cheng-Chien Liu, Yi-Hsin Chen, Hui-Lin Wen </t>
  </si>
  <si>
    <t>Ecological Informatics</t>
  </si>
  <si>
    <t>https://doi.org/10.1016/j.ecoinf.2015.10.008</t>
  </si>
  <si>
    <t>K-Means Clustering</t>
  </si>
  <si>
    <t>Pelecaniformes</t>
  </si>
  <si>
    <t>Black-faced spoonbill</t>
  </si>
  <si>
    <t>Platalea minor</t>
  </si>
  <si>
    <t>Taiwan</t>
  </si>
  <si>
    <t>Taijiang National Park</t>
  </si>
  <si>
    <t>Evaluation of an unmanned rotorcraft to monitor wintering waterbirds and coastal habitats in British Columbia, Canada</t>
  </si>
  <si>
    <t>Mark C. Drever, Dominique Chabot, Patrick D. O'Hara, Jeffrey D. Thomas, André Breault, Rhonda L. Millikin</t>
  </si>
  <si>
    <t>https://doi.org/10.1139/juvs-2015-0019</t>
  </si>
  <si>
    <t>Marine Intertidal</t>
  </si>
  <si>
    <t>Dunlin</t>
  </si>
  <si>
    <t>Calidris alpina</t>
  </si>
  <si>
    <t>Fraser River South of Vancouver</t>
  </si>
  <si>
    <t>Mallard</t>
  </si>
  <si>
    <t>Roberts Creek</t>
  </si>
  <si>
    <t>Glaucous-winged Gull</t>
  </si>
  <si>
    <t>Larus glaucescens</t>
  </si>
  <si>
    <t>Mew Gull</t>
  </si>
  <si>
    <t>Larus canus</t>
  </si>
  <si>
    <t>Black-bellied Plover</t>
  </si>
  <si>
    <t>Pluvialis squatarola</t>
  </si>
  <si>
    <t>Ring-billed Gulls</t>
  </si>
  <si>
    <t>Larus delawarensis</t>
  </si>
  <si>
    <t>Evaluation of uas for photographic re-identification of bowhead whales, Balaena mysticetus</t>
  </si>
  <si>
    <t>William R. Koski, Gayan Gamage, Andrew R. Davis, Tony Mathews,Bernard LeBlanc, Steven H. Ferguson</t>
  </si>
  <si>
    <t>dx.doi.org/10.1139/juvs-2014-0014</t>
  </si>
  <si>
    <t>Bowhead whales</t>
  </si>
  <si>
    <t>Balaena mysticetus</t>
  </si>
  <si>
    <t>Igloolik Island</t>
  </si>
  <si>
    <t>Flying beneath the clouds at the edge of the world: Using a hexacopter to supplement abundance surveys of steller sea lions (Eumetopias jubatus) in Alaska</t>
  </si>
  <si>
    <t>Kathryn L. Sweeney, Van T. Helker, Wayne L. Perryman, Donald J. LeRoi, Lowell W. Fritz, Tom S. Gelatt, Robyn P. Angliss</t>
  </si>
  <si>
    <t>dx.doi.org/10.1139/juvs-2015-0010</t>
  </si>
  <si>
    <t>Steller sea lions</t>
  </si>
  <si>
    <t>Eumetopias jubatus</t>
  </si>
  <si>
    <t>Aleutian Islands, Amchitka Island</t>
  </si>
  <si>
    <t>Evaluation of a ship-based unoccupied aircraft system (uas) for surveys of spotted and ribbon seals in the bering sea pack ice</t>
  </si>
  <si>
    <t>Erin E. Moreland, Michael F. Cameron, Robyn P. Angliss, Peter L. Boveng</t>
  </si>
  <si>
    <t>https://doi.org/10.1139/juvs-2015-0012</t>
  </si>
  <si>
    <t>Spotted seals</t>
  </si>
  <si>
    <t>Histriophoca fasciata</t>
  </si>
  <si>
    <t>Bering Sea</t>
  </si>
  <si>
    <t>Ribbon seals</t>
  </si>
  <si>
    <t>Phoca largha</t>
  </si>
  <si>
    <t>Testing marine conservation applications of unmanned aerial systems (UAS) in a remote marine protected area</t>
  </si>
  <si>
    <t>Samantha Brooke, David Graham, Todd Jacobs, Charles Littnan, Mark Manuel, Robert O’Conner</t>
  </si>
  <si>
    <t>https://doi.org/10.1139/juvs-2015-0011</t>
  </si>
  <si>
    <t>Hawaiian Monk Seal</t>
  </si>
  <si>
    <t>Monachus schauinslandi</t>
  </si>
  <si>
    <t>Papahānaumokuākea Marine National Monument</t>
  </si>
  <si>
    <t>Green Turtle</t>
  </si>
  <si>
    <t>Chelonia mydas</t>
  </si>
  <si>
    <t>Procellariiformes</t>
  </si>
  <si>
    <t>Black foot albatross</t>
  </si>
  <si>
    <t>Phoebastria nigripes</t>
  </si>
  <si>
    <t>Litter detection</t>
  </si>
  <si>
    <t>High-resolution, low-altitude aerial photography in physical geography: A case study characterizing eelgrass (Zostera marina L.) and blue mussel (Mytilus edulisL.)</t>
  </si>
  <si>
    <t>Jeffrey Barrell, Jon Grant</t>
  </si>
  <si>
    <t>39(4)</t>
  </si>
  <si>
    <t>Progress in Physical Geography</t>
  </si>
  <si>
    <t>DOI: 10.1177/0309133315578943</t>
  </si>
  <si>
    <t>ISODATA classification</t>
  </si>
  <si>
    <t>Invertebrate</t>
  </si>
  <si>
    <t>Mussels</t>
  </si>
  <si>
    <t>Mytilus edulis</t>
  </si>
  <si>
    <t>Not Avalaible</t>
  </si>
  <si>
    <t>Approximate size of bivalve patches in Figure 2</t>
  </si>
  <si>
    <t>Eastern Passage, Nova Scotia, Canada</t>
  </si>
  <si>
    <t>Seagrass beds</t>
  </si>
  <si>
    <t>Eelgrass</t>
  </si>
  <si>
    <t>Zostera marina</t>
  </si>
  <si>
    <t>Approximate size of the seagrass patch highlighted in Figure 2</t>
  </si>
  <si>
    <t>Precision wildlife monitoring using unmanned aerial vehicles</t>
  </si>
  <si>
    <t>Jarrod C. Hodgson, Shane M. Baylis, Rowan Mott, Ashley Herrod, Rohan H. Clarke</t>
  </si>
  <si>
    <t>Scientific Report</t>
  </si>
  <si>
    <t>https://doi.org/10.1038/srep22574</t>
  </si>
  <si>
    <t>Suliformes</t>
  </si>
  <si>
    <t>Lesser frigatebird</t>
  </si>
  <si>
    <t>Fregata ariel</t>
  </si>
  <si>
    <t>Ashmore Reef Commonwealth Marine Reserve</t>
  </si>
  <si>
    <t>Crested Tern</t>
  </si>
  <si>
    <t>Thalasseus bergii</t>
  </si>
  <si>
    <t>Adele Island</t>
  </si>
  <si>
    <t>Royal Penguins</t>
  </si>
  <si>
    <t>Eudyptes schlegeli</t>
  </si>
  <si>
    <t>Evaluation of unmanned aerial vehicle shape, flight path and camera type for waterfowl surveys: disturbance effects and species recognition</t>
  </si>
  <si>
    <t>John F. McEvoy​, Graham P. Hall, Paul G. McDonald</t>
  </si>
  <si>
    <t>4:e1831</t>
  </si>
  <si>
    <t>PeerJ</t>
  </si>
  <si>
    <t> https://doi.org/10.7717/peerj.1831</t>
  </si>
  <si>
    <t>Grey teal</t>
  </si>
  <si>
    <t>Anas gracilis</t>
  </si>
  <si>
    <t>Little Llangothlin Lagoon</t>
  </si>
  <si>
    <t>Hardhead</t>
  </si>
  <si>
    <t>Aythya australis</t>
  </si>
  <si>
    <t>Pacific black duck</t>
  </si>
  <si>
    <t>Anas superciliosa</t>
  </si>
  <si>
    <t>Welcome swallow</t>
  </si>
  <si>
    <t>Hirundo neoxena</t>
  </si>
  <si>
    <t>Gruiformes</t>
  </si>
  <si>
    <t>Eurasian coot</t>
  </si>
  <si>
    <t>Fulica atra</t>
  </si>
  <si>
    <t>Black winged stilt</t>
  </si>
  <si>
    <t>Himantopus himantopus</t>
  </si>
  <si>
    <t>Pink-eared duck</t>
  </si>
  <si>
    <t>Malacorhynchus membranaceus</t>
  </si>
  <si>
    <t>Podicipediformes</t>
  </si>
  <si>
    <t>Grebe</t>
  </si>
  <si>
    <t>Tachybaptus novaehollandiae</t>
  </si>
  <si>
    <t>Classification of riparian forest species and health condition using multi-temporal and hyperspatial imagery from unmanned aerial system</t>
  </si>
  <si>
    <t>Adrien Michez, Hervé Piégay, Jonathan Lisein, Hugues Claessens, Philippe Lejeune</t>
  </si>
  <si>
    <t>Environmental Monitoring and Assessment</t>
  </si>
  <si>
    <t>https://doi.org/10.1007/s10661-015-4996-2</t>
  </si>
  <si>
    <t>Object Based Image Analysis, Random Forest</t>
  </si>
  <si>
    <t>Approximate width of the river and the riparian vegetation in Figure 1</t>
  </si>
  <si>
    <t>Vielsam</t>
  </si>
  <si>
    <t>Noise Levels of Multi-Rotor Unmanned Aerial Vehicles with Implications for Potential Underwater Impacts on Marine Mammals</t>
  </si>
  <si>
    <t>Fredrik Christiansen, Laia Rojano-Doñate, Peter T. Madsen,Lars Bejder</t>
  </si>
  <si>
    <t>3</t>
  </si>
  <si>
    <t>Frontiers in Marine Science</t>
  </si>
  <si>
    <t>https://doi.org/10.3389/fmars.2016.00277</t>
  </si>
  <si>
    <t>Exmouth Gulf</t>
  </si>
  <si>
    <t>Using Unmanned Aerial Vehicle (UAV) Technology for Locating, Identifying, and Monitoring Courtship and Mating Behavior in the Green Turtle (Chelonia mydas)</t>
  </si>
  <si>
    <t>Herpetological Review</t>
  </si>
  <si>
    <t>Rancho Nuevo</t>
  </si>
  <si>
    <t>Noninvasive unmanned aerial vehicle provides estimates of the energetic cost of reproduction in humpback whales</t>
  </si>
  <si>
    <t>Fredrik Christiansen,  Antoine M. Dujon,  Kate R. Sprogis,  John P. Y. Arnould,  Lars Bejder</t>
  </si>
  <si>
    <t>7(10)</t>
  </si>
  <si>
    <t>Ecosphere</t>
  </si>
  <si>
    <t>https://doi.org/10.1002/ecs2.1468</t>
  </si>
  <si>
    <t>Humpback whale</t>
  </si>
  <si>
    <t>Megaptera novaeangliae</t>
  </si>
  <si>
    <t>Using unmanned aerial vehicles (UAVs) to investigate shark and ray densities in a shallow coral lagoon</t>
  </si>
  <si>
    <t>Jeremy J. Kiszka, Johann Mourier, Kirk Gastrich, Michael R. Heithaus</t>
  </si>
  <si>
    <t>Marine Ecology Progress Series</t>
  </si>
  <si>
    <t>DOI: https://doi.org/10.3354/meps11945</t>
  </si>
  <si>
    <t>Elasmobranch</t>
  </si>
  <si>
    <t>Blacktip reef sharks</t>
  </si>
  <si>
    <t>Carcharhinus melanopterus</t>
  </si>
  <si>
    <t>Froese and Pauly 2018</t>
  </si>
  <si>
    <t>Moorea</t>
  </si>
  <si>
    <t>Pink whiprays</t>
  </si>
  <si>
    <t>Himantura fai</t>
  </si>
  <si>
    <t>A preliminary assessment of using conservation drones for Sumatran orang-utan (Pongo abelii) distribution and density</t>
  </si>
  <si>
    <t>Serge Wich, David Dellatore, Max Houghton, Rio Ardi, Lian Pin Kohe</t>
  </si>
  <si>
    <t>4(1)</t>
  </si>
  <si>
    <t>https://doi.org/10.1139/juvs-2015-0015</t>
  </si>
  <si>
    <t>Mammal nest detection</t>
  </si>
  <si>
    <t>Orang-utan nests</t>
  </si>
  <si>
    <t>van Casteren et al. 2012</t>
  </si>
  <si>
    <t>Leuser Ecosystem</t>
  </si>
  <si>
    <t>Sumatra</t>
  </si>
  <si>
    <t>Marine Ornithology</t>
  </si>
  <si>
    <t>Tristan Albatross</t>
  </si>
  <si>
    <t>Diomedea dabbenena</t>
  </si>
  <si>
    <t>Inaccessible Island</t>
  </si>
  <si>
    <t>Spatial Ecology of Estuarine Crocodile (Crocodylus porosus) Nesting in a Fragmented Landscape</t>
  </si>
  <si>
    <t>Luke J. Evans, T. Hefin Jones, Keeyen Pang, Silvester Saimin, Benoit Goossens</t>
  </si>
  <si>
    <t>16(9)</t>
  </si>
  <si>
    <t>doi:10.3390/s16091527</t>
  </si>
  <si>
    <t>Crocodile nest</t>
  </si>
  <si>
    <t>The Use of an Unmanned Aerial Vehicle to Locate Alligator Nests</t>
  </si>
  <si>
    <t>Ruth M. Elsey, Phillip L. Trosclair III</t>
  </si>
  <si>
    <t>15(1)</t>
  </si>
  <si>
    <t>Southeastern Naturalist</t>
  </si>
  <si>
    <t>https://doi.org/10.1656/058.015.0106</t>
  </si>
  <si>
    <t>American Alligator nest</t>
  </si>
  <si>
    <t>Goodwin and Marion 1978</t>
  </si>
  <si>
    <t>State of Louisiana’s Rockefeller Wildlife Refuge</t>
  </si>
  <si>
    <t>A low-cost drone based application for identifying and mapping of coastal fish nursery grounds</t>
  </si>
  <si>
    <t>Daniele Ventura, Michele Bruno, Giovanna Jona Lasinio, Andrea Belluscio, Giandomenico Ardizzone</t>
  </si>
  <si>
    <t>171(20)</t>
  </si>
  <si>
    <t>Estuarine, Coastal and Shelf Science</t>
  </si>
  <si>
    <t>https://doi.org/10.1016/j.ecss.2016.01.030</t>
  </si>
  <si>
    <t>Maximum Likelihood Classification, ECHO, Object Based Image Analysis</t>
  </si>
  <si>
    <t>Nursery ground</t>
  </si>
  <si>
    <t>Approximate width of a habitat cluster in Figure 4</t>
  </si>
  <si>
    <t>Giglio Island</t>
  </si>
  <si>
    <t>Use of fixed-wing and multi-rotor unmanned aerial vehicles to map dynamic changes in a freshwater marsh</t>
  </si>
  <si>
    <t>James V. Marcaccio, Chantel E. Markle, Patricia Chow-Fraser</t>
  </si>
  <si>
    <t>https://doi.org/10.1139/juvs-2015-0016</t>
  </si>
  <si>
    <t>Lake Eire</t>
  </si>
  <si>
    <t>Unmanned Aerial Vehicles (UAVs) and Artificial Intelligence Revolutionizing Wildlife Monitoring and Conservation</t>
  </si>
  <si>
    <t xml:space="preserve">Luis F. Gonzalez, Glen A. Montes, Eduard Puig, Sandra Johnson, Kerrie Mengersen, Kevin J. Gaston </t>
  </si>
  <si>
    <t>16(97)</t>
  </si>
  <si>
    <t>https://doi.org/10.3390/s16010097</t>
  </si>
  <si>
    <t>Thresholding, Template Matching Binary Mask</t>
  </si>
  <si>
    <t>Diprotodontia</t>
  </si>
  <si>
    <t>Kangaroos</t>
  </si>
  <si>
    <t>Unsure of the species</t>
  </si>
  <si>
    <t>Deer</t>
  </si>
  <si>
    <t>Koala</t>
  </si>
  <si>
    <t>Phascolarctos cinereus</t>
  </si>
  <si>
    <t>Rapid assessments of Amazon forest structure and biomass using small unmanned aerial systems</t>
  </si>
  <si>
    <t>Max Messinger , Gregory P. Asner, Miles Silman</t>
  </si>
  <si>
    <t>8(8)</t>
  </si>
  <si>
    <t> https://doi.org/10.3390/rs8080615</t>
  </si>
  <si>
    <t>Dense tropical forest</t>
  </si>
  <si>
    <t>Trees</t>
  </si>
  <si>
    <t>Los Amigos Biological Station</t>
  </si>
  <si>
    <t>Peru</t>
  </si>
  <si>
    <t>Accuracy of snow depth estimation in mountain and prairie environments by an unmanned aerial vehicle</t>
  </si>
  <si>
    <t>Phillip Harder, Michael Schirmer, John Pomeroy,Warren Helgason</t>
  </si>
  <si>
    <t>The Cryosphere</t>
  </si>
  <si>
    <t>https://doi.org/10.5194/tc-10-2559-2016</t>
  </si>
  <si>
    <t>Snow Cover</t>
  </si>
  <si>
    <t>Rosthern,</t>
  </si>
  <si>
    <t>Evaluating an unmanned aerial vehicle‐based approach for assessing habitat extent and condition in fine‐scale early successional mountain mosaics</t>
  </si>
  <si>
    <t>João Gonçalves,  Renato Henriques,  Paulo Alves,  Rita Sousa‐Silva,  António T. Monteiro, Ângela Lomba,  Bruno Marcos,  João Honrado</t>
  </si>
  <si>
    <t>19(1)</t>
  </si>
  <si>
    <t>https://doi.org/10.1111/avsc.12204</t>
  </si>
  <si>
    <t>Approximate diameter of a shrub in Figure 2</t>
  </si>
  <si>
    <t>Portugal</t>
  </si>
  <si>
    <t>Serra de Arga mountain</t>
  </si>
  <si>
    <t>Mapping of riparian invasive species with supervised classification of Unmanned Aerial System (UAS) imagery</t>
  </si>
  <si>
    <t xml:space="preserve">Adrien Michez,Hervé Piégay, Lisein Jonathan, Hugues Claessens, Philippe Lejeune </t>
  </si>
  <si>
    <t>https://doi.org/10.1016/j.jag.2015.06.014</t>
  </si>
  <si>
    <t>Sommier grass</t>
  </si>
  <si>
    <t>Heracleum mantegazzianum</t>
  </si>
  <si>
    <t>Approximate diameter of a plant head in Figure 4</t>
  </si>
  <si>
    <t>Wallonia</t>
  </si>
  <si>
    <t>Visible and thermal infrared remote sensing for the detection of white‐tailed deer using an unmanned aerial system</t>
  </si>
  <si>
    <t>Louis‐Philippe Chrétien,  Jérôme Théau,  Patrick Ménard</t>
  </si>
  <si>
    <t>40(1)</t>
  </si>
  <si>
    <t>https://doi.org/10.1002/wsb.629</t>
  </si>
  <si>
    <t>Object Based Image Analysis,Maximum Likelihood Classification, K-Means Clustering</t>
  </si>
  <si>
    <t>White Tail Deer</t>
  </si>
  <si>
    <t>Odocoileus virginianus</t>
  </si>
  <si>
    <t>Falardeau Wildlife Observation and Agricultural Interpretive Centre</t>
  </si>
  <si>
    <t>Biomass estimation using 3D data from unmanned aerial vehicle imagery in a tropical woodland</t>
  </si>
  <si>
    <t xml:space="preserve">Daud Jones Kachamba,  Hans Ole Ørka, Terje Gobakken, Tron Eid, Weston Mwase </t>
  </si>
  <si>
    <t>https://doi.org/10.3390/rs8110968</t>
  </si>
  <si>
    <t>Sparse tropical forest</t>
  </si>
  <si>
    <t>Norway</t>
  </si>
  <si>
    <t>Muyobe community forest reserve</t>
  </si>
  <si>
    <t>Malawi</t>
  </si>
  <si>
    <t>Using high resolution UAV imagery to estimate tree variables in Pinus pinea plantation in Portugal</t>
  </si>
  <si>
    <t>Juan Guerra Hernandez, Eduardo Gonzalez-Ferreiro, Alexandre Sarmento, João Silva, Alexandra Nunes, Alexandra Cristina Correia, Luis Fontes, Margarida Tomé, Ramon Diaz-Varela</t>
  </si>
  <si>
    <t>25(2)</t>
  </si>
  <si>
    <t>Forest Systems</t>
  </si>
  <si>
    <t xml:space="preserve">DOI: 10.5424/fs/2016252-08895 </t>
  </si>
  <si>
    <t>Pinus</t>
  </si>
  <si>
    <t>Pinus pinea</t>
  </si>
  <si>
    <t>Approximate size of a tree crown diameter in Figure 1</t>
  </si>
  <si>
    <t>forest of ‘Esteveira’</t>
  </si>
  <si>
    <t>Photogrammetry of blue whales with an unmanned hexacopter</t>
  </si>
  <si>
    <t>John W. Durban,  Michael J. Moore,  Gustavo Chiang,  Leigh S. Hickmott,  Alessandro Bocconcelli, Gloria Howes,  Paulina A. Bahamonde,  Wayne L. Perryman,  Donald J. LeRoi</t>
  </si>
  <si>
    <t>32(4)</t>
  </si>
  <si>
    <t>Marine Mammal Science</t>
  </si>
  <si>
    <t>DOI: 10.1111/mms.12328</t>
  </si>
  <si>
    <t>Blue whale</t>
  </si>
  <si>
    <t>Balaenoptera musculus</t>
  </si>
  <si>
    <t>Gulf of Corcovado and Gulf of Ancud</t>
  </si>
  <si>
    <t>Chili</t>
  </si>
  <si>
    <t>Marine litter abundance and distribution on beaches on the Isle of Rügen considering the influence of exposition, morphology and recreational activities</t>
  </si>
  <si>
    <t>Elena Hengstmann , Dennis Gräwe , Matthias Tamminga, Elke Kerstin Fischer</t>
  </si>
  <si>
    <t>115(1-2)</t>
  </si>
  <si>
    <t>Marine Pollution Bulletin</t>
  </si>
  <si>
    <t>http://dx.doi.org/10.1016/j.marpolbul.2016.12.026</t>
  </si>
  <si>
    <t>Size of the largest plastic fragments according Figure 3</t>
  </si>
  <si>
    <t>Varnkevitz</t>
  </si>
  <si>
    <t>Size of the smallest plastic fragments according Figure 3</t>
  </si>
  <si>
    <t>Comparison of Manual Mapping and Automated Object-Based Image Analysis of Non-Submerged Aquatic Vegetation from Very-High-Resolution UAS Images</t>
  </si>
  <si>
    <t xml:space="preserve">Eva Husson, Frauke Ecke, Heather Reese </t>
  </si>
  <si>
    <t>8(9)</t>
  </si>
  <si>
    <t>doi:10.3390/rs8090724</t>
  </si>
  <si>
    <t>Thresholding, Random Forest</t>
  </si>
  <si>
    <t>Approximate diameter of a vegetation bed in Figure 2</t>
  </si>
  <si>
    <t>Lake Ostträsket</t>
  </si>
  <si>
    <t>UAV hyperspectral and lidar data and their fusion for arid and semi-arid land vegetation monitoring</t>
  </si>
  <si>
    <t>Temuulen T. Sankey  Jason McVay  Tyson L. Swetnam  Mitchel P. McClaran  Philip Heilman Mary Nichols</t>
  </si>
  <si>
    <t>Remote Sensing in Ecology and Conservation</t>
  </si>
  <si>
    <t>https://doi.org/10.1002/rse2.44</t>
  </si>
  <si>
    <t>Mixture Modeling</t>
  </si>
  <si>
    <t>Approximate width of a Tree in Figure 2</t>
  </si>
  <si>
    <t>Kendall Grassland</t>
  </si>
  <si>
    <t>Lucky Hill</t>
  </si>
  <si>
    <t>Drones for butterfly conservation: larval habitat assessment with an unmanned aerial vehicle</t>
  </si>
  <si>
    <t>Jan Christian Habel, Mike Teucher, Werner Ulrich, Markus Bauer, Dennis Rodder</t>
  </si>
  <si>
    <t>Landscape Ecology</t>
  </si>
  <si>
    <t>DOI 10.1007/s10980-016-0409-3</t>
  </si>
  <si>
    <t>Approximate width of suitable habitat in Figure 2</t>
  </si>
  <si>
    <t>The Dietersheimer Brenne</t>
  </si>
  <si>
    <t>Ultra-fine grain landscape-scale quantification of dryland vegetation structure with drone-acquired structure-from-motion photogrammetry</t>
  </si>
  <si>
    <t xml:space="preserve">Andrew M. Cunliffe, Richard E. Brazier, Karen Anderson </t>
  </si>
  <si>
    <t>Remote Sensing of Environment</t>
  </si>
  <si>
    <t>https://doi.org/10.1016/j.rse.2016.05.019</t>
  </si>
  <si>
    <t>Black grama grass</t>
  </si>
  <si>
    <t>Bouteloua eriopoda</t>
  </si>
  <si>
    <t>Diameter of a shrub in Figure 5a</t>
  </si>
  <si>
    <t>Sevilleta National Wildlife Refuge</t>
  </si>
  <si>
    <t>Creosotebush shrub</t>
  </si>
  <si>
    <t>Larrea tridentata</t>
  </si>
  <si>
    <t>Diameter of a shrub in Figure 5b</t>
  </si>
  <si>
    <t>Los Piños Mountain range</t>
  </si>
  <si>
    <t>Juniper tree</t>
  </si>
  <si>
    <t>Juniperus monosperma</t>
  </si>
  <si>
    <t>Diameter of a shrub in Figure 5d</t>
  </si>
  <si>
    <t>UAV monitoring for enviromental management in Galapagos Islands</t>
  </si>
  <si>
    <t>D. Ballaria, D. Orellana, E. Acosta, A. Espinoza, V. Morocho</t>
  </si>
  <si>
    <t>Volume XLI-B1</t>
  </si>
  <si>
    <t>doi:10.5194/isprsarchives-XLI-B1-1105-2016</t>
  </si>
  <si>
    <t>Vegetation coverage</t>
  </si>
  <si>
    <t>Ecuador</t>
  </si>
  <si>
    <t>Puerto Villani, Galapagos Islands</t>
  </si>
  <si>
    <t>Drones that see through waves–preliminary results from airborne fluid lensing for centimetre‐scale aquatic conservation</t>
  </si>
  <si>
    <t>Ved Chirayath, Sylvia A. Earle</t>
  </si>
  <si>
    <t>26(S2)</t>
  </si>
  <si>
    <t>Aquatic Conservation - Marine and Freshwater Ecosystems</t>
  </si>
  <si>
    <t>https://doi.org/10.1002/aqc.2654</t>
  </si>
  <si>
    <t>Microbial Reef</t>
  </si>
  <si>
    <t>Stromatolites reef</t>
  </si>
  <si>
    <t>Approximate width of a stromatolite reef in Figure 7</t>
  </si>
  <si>
    <t>Ofu Island</t>
  </si>
  <si>
    <t>Coral reef</t>
  </si>
  <si>
    <t>Approximate diameter of a coral head in Figure 6</t>
  </si>
  <si>
    <t>Utility of unmanned aerial vehicles for mapping invasive plant species: a case study on yellow flag iris (Iris pseudacorus L.)</t>
  </si>
  <si>
    <t>David J. Hill, Catherine Tarasoff, Garrett E. Whitworth, Jackson Baron, Jacob L. Bradshaw, John S. Church</t>
  </si>
  <si>
    <t>38(8-10)</t>
  </si>
  <si>
    <t>https://doi.org/10.1080/01431161.2016.1264030</t>
  </si>
  <si>
    <t>Yellow Flag Iris</t>
  </si>
  <si>
    <t>Iris pseudacorus</t>
  </si>
  <si>
    <t>Approximate width of the Iris bed in Figure 2</t>
  </si>
  <si>
    <t>Dutch Lake</t>
  </si>
  <si>
    <t>Little White Lake</t>
  </si>
  <si>
    <t>Species classification using Unmanned Aerial Vehicle (UAV)-acquired high spatial resolution imagery in a heterogeneous grassland</t>
  </si>
  <si>
    <t>Bing Lu, Yuhong He</t>
  </si>
  <si>
    <t>ISPRS Journal of Photogrammetry and Remote Sensing</t>
  </si>
  <si>
    <t>https://doi.org/10.1016/j.isprsjprs.2017.03.011</t>
  </si>
  <si>
    <t>Approximate width of the area for classification in Figure 1</t>
  </si>
  <si>
    <t>Koffler Scientific Reserve</t>
  </si>
  <si>
    <t>The feasibility of counting songbirds using unmanned aerial vehicles</t>
  </si>
  <si>
    <t>Andrew M. Wilson, Janine Barr, Megan Zagorski</t>
  </si>
  <si>
    <t>134(2)</t>
  </si>
  <si>
    <t>The Auk</t>
  </si>
  <si>
    <t>https://doi.org/10.1642/AUK-16-216.1</t>
  </si>
  <si>
    <t>Bird song detection</t>
  </si>
  <si>
    <t>Gettysburg College</t>
  </si>
  <si>
    <t>Seabird species vary in behavioural response to drone census</t>
  </si>
  <si>
    <t>Émile Brisson-Curadeau, David Bird, Chantelle Burke, David A. Fifeld, Paul Pace, Richard B. Sherley, Kyle H. Elliott</t>
  </si>
  <si>
    <t>https://doi.org/10.1038/s41598-017-18202-3</t>
  </si>
  <si>
    <t>Glaucous gull</t>
  </si>
  <si>
    <t>Larus hyperboreus</t>
  </si>
  <si>
    <t>Coats Island</t>
  </si>
  <si>
    <t>Iceland gull</t>
  </si>
  <si>
    <t>Larus glaucoides</t>
  </si>
  <si>
    <t>Digges Island</t>
  </si>
  <si>
    <t>Common murre</t>
  </si>
  <si>
    <t>Uria aalge</t>
  </si>
  <si>
    <t>Thick-billed murre</t>
  </si>
  <si>
    <t>Uria lomvia</t>
  </si>
  <si>
    <t>Automated detection and enumeration of marine wildlife using unmanned aircraft systems (UAS) and thermal imagery</t>
  </si>
  <si>
    <t>A. C. Seymour, J. Dale, M. Hammill, P. N. Halpin,D. W. Johnston</t>
  </si>
  <si>
    <t>https://doi.org/10.1038/srep45127</t>
  </si>
  <si>
    <t>Classication Tree</t>
  </si>
  <si>
    <t>Grey seal</t>
  </si>
  <si>
    <t>−59.685304</t>
  </si>
  <si>
    <t>Saddle Island</t>
  </si>
  <si>
    <t>−63.251189</t>
  </si>
  <si>
    <t>Mapping orangutan habitat and agricultural areas using Landsat OLI imagery augmented with unmanned aircraft system aerial photography</t>
  </si>
  <si>
    <t>Zoltan Szantoi, Scot E. Smith, Giovanni Strona, Lian Pin Koh &amp; Serge A. Wich</t>
  </si>
  <si>
    <t>https://doi.org/10.1080/01431161.2017.1280638</t>
  </si>
  <si>
    <t>Approximate with of the smallest  habitat cluster (here riparian vegetation) in Figure 4</t>
  </si>
  <si>
    <t>Detecting elusive aspects of wildlife ecology using drones: New insights on the mating dynamics and operational sex ratios of sea turtles</t>
  </si>
  <si>
    <t>Gail Schofield,  Kostas A. Katselidis,  Martin K. S. Lilley,  Richard D. Reina,  Graeme C. Hays</t>
  </si>
  <si>
    <t>31(12)</t>
  </si>
  <si>
    <t>Functional Ecology</t>
  </si>
  <si>
    <t>https://doi.org/10.1111/1365-2435.12930</t>
  </si>
  <si>
    <t>Loggerhead turtle</t>
  </si>
  <si>
    <t>Caretta caretta</t>
  </si>
  <si>
    <t>Laganas Bay</t>
  </si>
  <si>
    <t>Greece</t>
  </si>
  <si>
    <t>Aerial and underwater surveys reveal temporal variation in cleaning-station use by sea turtles at a temperate breeding area</t>
  </si>
  <si>
    <t xml:space="preserve">Gail Schofield, Kostas Papafitsoros, Rebecca Haughey, Kostas Katselidis </t>
  </si>
  <si>
    <t>DOI: https://doi.org/10.3354/meps12193</t>
  </si>
  <si>
    <t>Schofield et al 2017</t>
  </si>
  <si>
    <t>An accurate and adaptable photogrammetric approach for estimating the mass and body condition of pinnipeds using an unmanned aerial system</t>
  </si>
  <si>
    <t>Douglas J. Krause , Jefferson T. Hinke, Wayne L. Perryman, Michael E. Goebel, Donald J. LeRoi</t>
  </si>
  <si>
    <t>12(11)</t>
  </si>
  <si>
    <t>https://doi.org/10.1371/journal.pone.0187465</t>
  </si>
  <si>
    <t>Unmanned Aerial Vehicles (UAVs) for Surveying Freshwater Turtle Populations: Methodology Adjustment</t>
  </si>
  <si>
    <t>Vulko Y. Biserkov, Simeon P. Lukanov</t>
  </si>
  <si>
    <t>Suppl. 10</t>
  </si>
  <si>
    <t>Acta Zoologia Bulgarica</t>
  </si>
  <si>
    <t>Individuals</t>
  </si>
  <si>
    <t>Red-ear Sliders</t>
  </si>
  <si>
    <t>Trachemys scripta elegans</t>
  </si>
  <si>
    <t>Close and Seigel 1997</t>
  </si>
  <si>
    <t>Bulgaria</t>
  </si>
  <si>
    <t>Sofia</t>
  </si>
  <si>
    <t>European Pond Turtles</t>
  </si>
  <si>
    <t>Emys orbicularis</t>
  </si>
  <si>
    <t>Quantifying Nearshore Sea Turtle Densities: Applications of Unmanned Aerial Systems for Population Assessments</t>
  </si>
  <si>
    <t xml:space="preserve">Seth T. Sykora-Bodie, Vanessa Bezy, David W. Johnston, Everette Newton, Kenneth J. Lohmann </t>
  </si>
  <si>
    <t>https://doi.org/10.1038/s41598-017-17719-x</t>
  </si>
  <si>
    <t>Olive ridley turtles</t>
  </si>
  <si>
    <t>Lepidochelys olivacea</t>
  </si>
  <si>
    <t>Ostional National Wildlife</t>
  </si>
  <si>
    <t>Applications of unmanned aerial vehicles in intertidal reef monitoring</t>
  </si>
  <si>
    <t xml:space="preserve">Sarah L. Murfitt, Blake M. Allan, Alecia Bellgrove, Alex Rattray, Mary A. Young, Daniel Ierodiaconou </t>
  </si>
  <si>
    <t>https://doi.org/10.1038/s41598-017-10818-9</t>
  </si>
  <si>
    <t>Iso Cluster and Maximum Likelihood Classification</t>
  </si>
  <si>
    <t>Neptune's necklace</t>
  </si>
  <si>
    <t>Hormosira banksii</t>
  </si>
  <si>
    <t>Approximate width of a Neptune necklace head in Figure 3b</t>
  </si>
  <si>
    <t>Pickering Point</t>
  </si>
  <si>
    <t>Shelly Beach</t>
  </si>
  <si>
    <t>Point Lonsdale</t>
  </si>
  <si>
    <t>Cheviot Beach</t>
  </si>
  <si>
    <t>Ricketts Point</t>
  </si>
  <si>
    <t>Halfmoon Bay</t>
  </si>
  <si>
    <t>Mushroom Reef</t>
  </si>
  <si>
    <t>West Flinders</t>
  </si>
  <si>
    <t>Use of unmanned aerial vehicles for monitoring recovery of forest vegetation on petroleum well sites</t>
  </si>
  <si>
    <t xml:space="preserve">Jennifer N. Hird, Alessandro Montaghi, Gregory J. McDermid, Jahan Kariyeva,Brian J. Moorman, Scott E. Nielsen, Anne C. S. McIntosh </t>
  </si>
  <si>
    <t>9(413)</t>
  </si>
  <si>
    <t>Forest degraded by oil extraction</t>
  </si>
  <si>
    <t>Approximate size of a vegetation feature in Figure 3</t>
  </si>
  <si>
    <t>Alberta</t>
  </si>
  <si>
    <t>Using unmanned aerial vehicles for high-resolution remote sensing to map invasive Phragmites australis in coastal wetlands</t>
  </si>
  <si>
    <t xml:space="preserve">Sathishkumar Samiappan, Gray Turnage, Lee Hathcock, Luan Casagrande, Preston Stinson, Robert Moorhead </t>
  </si>
  <si>
    <t>https://doi.org/10.1080/01431161.2016.1239288</t>
  </si>
  <si>
    <t>Naive Bayes, Maximum Likelihood Classification</t>
  </si>
  <si>
    <t>Approximate width of a phragmites bed in Figure 4</t>
  </si>
  <si>
    <t>Pearl River basin</t>
  </si>
  <si>
    <t>Detectability and categorization of California sea lions using an unmanned aerial vehicle</t>
  </si>
  <si>
    <t>Karen Adame,  Mario A. Pardo,  Christian Salvadeo,  Emilio Beier,  Fernando R. Elorriaga‐Verplancken</t>
  </si>
  <si>
    <t>33(3)</t>
  </si>
  <si>
    <t>https://doi.org/10.1111/mms.12403</t>
  </si>
  <si>
    <t>California sea lions</t>
  </si>
  <si>
    <t>Zalophus californianus</t>
  </si>
  <si>
    <t>Los Islotes rookery</t>
  </si>
  <si>
    <t>Open-source processing and analysis of aerial imagery acquired with a low-cost unmanned aerial system to support invasive plant management</t>
  </si>
  <si>
    <t>Jan R. K. Lehmann, Torsten Prinz, Silvia R. Ziller, Jan Thiele, Gustavo Heringer, João A. A. Meira-Neto, Tillmann K. Buttschardt</t>
  </si>
  <si>
    <t>5(44)</t>
  </si>
  <si>
    <t>Frontiers In Environemental Science</t>
  </si>
  <si>
    <t>doi: 10.3389/fenvs.2017.00044</t>
  </si>
  <si>
    <t>Minimum Distance Classification</t>
  </si>
  <si>
    <t>Acacia</t>
  </si>
  <si>
    <t>Approximate diameter of a Acacia tree in Figure 7</t>
  </si>
  <si>
    <t>Caravelas, southeastern Bahia State</t>
  </si>
  <si>
    <t>Brazil</t>
  </si>
  <si>
    <t>Unmanned aircraft in nature conservation: an example from plant invasions</t>
  </si>
  <si>
    <t xml:space="preserve">Jana Müllerová, Tomáš Bartaloš, Josef Brůna, Petr Dvořák, Michaela Vítková </t>
  </si>
  <si>
    <t>International Journal of Remote Sensing</t>
  </si>
  <si>
    <t>https://doi.org/10.1080/01431161.2016.1275059</t>
  </si>
  <si>
    <t>Maximum Likelihood Classification, Support Vector Machine</t>
  </si>
  <si>
    <t>Invasive trees</t>
  </si>
  <si>
    <t>Black locust</t>
  </si>
  <si>
    <t>Approximate diameter of a black locust tree in Figure 9</t>
  </si>
  <si>
    <t>Czech Republic</t>
  </si>
  <si>
    <t>Kozlovice</t>
  </si>
  <si>
    <t>Identifying tree crown areas in undulating eucalyptus plantations using JSEG multi-scale segmentation and unmanned aerial vehicle near-infrared imagery</t>
  </si>
  <si>
    <t>Jun Kang, Li Wang, Fang Chen, Zheng Niu</t>
  </si>
  <si>
    <t>https://doi.org/10.1080/01431161.2016.1253900</t>
  </si>
  <si>
    <t>Tree Plantation</t>
  </si>
  <si>
    <t>Eucalyptus</t>
  </si>
  <si>
    <t>Eucalyptus tereticornis</t>
  </si>
  <si>
    <t>Xinfeng County</t>
  </si>
  <si>
    <t>Mapping of the Invasive Species Hakea sericea Using Unmanned Aerial Vehicle (UAV) and WorldView-2 Imagery and an Object-Oriented Approach</t>
  </si>
  <si>
    <t>Flor Alvarez-Taboada, Claudio Paredes, Julia Julián-Pelaz</t>
  </si>
  <si>
    <t>9(9)</t>
  </si>
  <si>
    <t>doi:10.3390/rs9090913</t>
  </si>
  <si>
    <t>Nearest Neighbour, Object Based Image Analysis</t>
  </si>
  <si>
    <t>Needlebush</t>
  </si>
  <si>
    <t>Hakea sericea</t>
  </si>
  <si>
    <t>Approximate of small of Hakea sericea clusters in Figure 3</t>
  </si>
  <si>
    <t>Viana de Castelo</t>
  </si>
  <si>
    <t>Unmanned aircraft systems to unravel spatial and temporal factors affecting dynamics of colony formation and nesting success in birds</t>
  </si>
  <si>
    <t>Francesc Sardà-Palomera, Gerard Bota, Núria Padilla, Lluis Brotons, Francesc Sardà</t>
  </si>
  <si>
    <t>48(9)</t>
  </si>
  <si>
    <t>doi:10.1111/jav.01535</t>
  </si>
  <si>
    <t>Black headed gull</t>
  </si>
  <si>
    <t>Unmanned aerial systems measure structural habitat features for wildlife across multiple scales</t>
  </si>
  <si>
    <t>Peter J. Olsoy  Lisa A. Shipley  Janet L. Rachlow  Jennifer S. Forbey  Nancy F. Glenn Matthew A. Burgess  Daniel H. Thornton</t>
  </si>
  <si>
    <t>Methods In Ecology and Evolution</t>
  </si>
  <si>
    <t>https://doi.org/10.1111/2041-210X.12919</t>
  </si>
  <si>
    <t>pygmy rabbits habitat</t>
  </si>
  <si>
    <t>Approximate Size of a vegetation cluster in Figure 4</t>
  </si>
  <si>
    <t>The Camas, Idaho</t>
  </si>
  <si>
    <t>Detecting animals in African Savanna with UAVs and the crowds</t>
  </si>
  <si>
    <t xml:space="preserve">Nicolas Rey  Michele Volpi Stéphane Joost Devis Tuia </t>
  </si>
  <si>
    <t>Remote Sensing of Environement</t>
  </si>
  <si>
    <t>https://doi.org/10.1016/j.rse.2017.08.026</t>
  </si>
  <si>
    <t>Bag Of Visual Word, K-Mean clustering, Support Vector Machines</t>
  </si>
  <si>
    <t>Multiple undetailed species</t>
  </si>
  <si>
    <t>Switzerland</t>
  </si>
  <si>
    <t>The Kuzikus wildlife reserve</t>
  </si>
  <si>
    <t>Namibia</t>
  </si>
  <si>
    <t>Benjamin Kellenberger, Michele Volpi, Devis Tuia</t>
  </si>
  <si>
    <t>2017 IEEE International Geoscience and Remote Sensing Symposium (IGARSS)</t>
  </si>
  <si>
    <t>DOI: 10.1109/IGARSS.2017.8127090</t>
  </si>
  <si>
    <t>Kuzikus Wildlife Reserve park in central Namibia</t>
  </si>
  <si>
    <t>Disturbance feedbacks on the height of woody vegetation in a savannah: a multi-plot assessment using an unmanned aerial vehicle (UAV)</t>
  </si>
  <si>
    <t>Manuel J. Mayr, Sophia Malß, Elisabeth Ofner &amp; Cyrus Samimi</t>
  </si>
  <si>
    <t>39(14)</t>
  </si>
  <si>
    <t>DOI: 10.1080/01431161.2017.1362132</t>
  </si>
  <si>
    <t>Artificial forest plots</t>
  </si>
  <si>
    <t>Forest plots</t>
  </si>
  <si>
    <t>Approximate diameter of a tree in Figure 4</t>
  </si>
  <si>
    <t>Northern Otjozondjupa region, Namibia</t>
  </si>
  <si>
    <t>Measurement of Within-Season Tree Height Growth in a Mixed Forest Stand Using UAV Imagery</t>
  </si>
  <si>
    <t>Jan Dempewolf, Jyoteshwar Nagol, Sebastian Hein, Carsten Thiel, Reiner Zimmermann</t>
  </si>
  <si>
    <t>Forests</t>
  </si>
  <si>
    <t>doi:10.3390/f8070231</t>
  </si>
  <si>
    <t>Tree growth</t>
  </si>
  <si>
    <t>Norway spruce</t>
  </si>
  <si>
    <t>Picea abies</t>
  </si>
  <si>
    <t>Median growth rate</t>
  </si>
  <si>
    <t>Rottenburg Municipal Forest</t>
  </si>
  <si>
    <t>Scots pine</t>
  </si>
  <si>
    <t>Pinus sylvestris</t>
  </si>
  <si>
    <t>Silver birch</t>
  </si>
  <si>
    <t>Betula pendula</t>
  </si>
  <si>
    <t>European beech</t>
  </si>
  <si>
    <t>Fagus sylvatica</t>
  </si>
  <si>
    <t>Mechanical Harvesting Effectively Controls Young Typha spp. Invasion and Unmanned Aerial Vehicle Data Enhances Post-treatment Monitoring</t>
  </si>
  <si>
    <t>Lishawa SC, Carson BD, Brandt JS, Tallant JM, Reo NJ, Albert DA, Monks AM, Lautenbach JM, Clark E.</t>
  </si>
  <si>
    <t>28(8)</t>
  </si>
  <si>
    <t>Frontiers in Plant Science</t>
  </si>
  <si>
    <t> doi:  10.3389/fpls.2017.00619</t>
  </si>
  <si>
    <t>Typha</t>
  </si>
  <si>
    <t>Typha spp</t>
  </si>
  <si>
    <t>Typical diameter of a Typha stand on Figure 2</t>
  </si>
  <si>
    <t>St. Marys River</t>
  </si>
  <si>
    <t>Strengths and Limitations of UAV and Ground-based Structure from Motion Photogrammetry in a Gullied Savanna Catchment</t>
  </si>
  <si>
    <t xml:space="preserve">Jack Koci, Ben Jarihani, Javier X. Leon, Roy C. Sidle, Scott N. Wilkinson, Rebecca Bartley </t>
  </si>
  <si>
    <t>International Journal of Geo-Information</t>
  </si>
  <si>
    <t>doi:10.3390/ijgi6110328</t>
  </si>
  <si>
    <t>Detection of Gullys</t>
  </si>
  <si>
    <t>Weany Creek sub-catchment</t>
  </si>
  <si>
    <t>Exploring the contributions of vegetation and dune size to early dune development using unmanned aerial vehicle (UAV) imaging</t>
  </si>
  <si>
    <t>Marinka E. B. van Puijenbroek, Corjan Nolet, Alma V. de Groot, Juha M. Suomalainen, Michel J. P. M. Riksen,Frank Berendse, and Juul Limpens</t>
  </si>
  <si>
    <t>Biogeosciences</t>
  </si>
  <si>
    <t>https://doi.org/10.5194/bg-14-5533-2017</t>
  </si>
  <si>
    <t>Sand Dunes</t>
  </si>
  <si>
    <t>Approximate width of the sand dunes in Figure 3</t>
  </si>
  <si>
    <t>The Hors</t>
  </si>
  <si>
    <t>Marram Grass</t>
  </si>
  <si>
    <t>Ammophila arenaria</t>
  </si>
  <si>
    <t>Approximate width of the vegetation band in Figure 3</t>
  </si>
  <si>
    <t>Elytrigia juncea</t>
  </si>
  <si>
    <t>Approximate width of the vegetation cluster in Figure 3</t>
  </si>
  <si>
    <t>Maternal body size and condition determine calf growth rates in southern right whales</t>
  </si>
  <si>
    <t>Fredrik Christiansen, Fabien Vivier, Claire Charlton, Rhianne Ward, Alicia Amerson, Stephen Burnell, Lars Bejder</t>
  </si>
  <si>
    <t>DOI: https://doi.org/10.3354/meps12522</t>
  </si>
  <si>
    <t>Southern right whales adult.</t>
  </si>
  <si>
    <t>Eubalaena australis</t>
  </si>
  <si>
    <t>Head of Bight</t>
  </si>
  <si>
    <t>Drones count wildlife more accurately and precisely than humans</t>
  </si>
  <si>
    <t>Jarrod C. Hodgson,  Rowan Mott,  Shane M. Baylis,  Trung T. Pham,  Simon Wotherspoon, Adam D. Kilpatrick,  Ramesh Raja Segaran,  Ian Reid,  Aleks Terauds,  Lian Pin Koh</t>
  </si>
  <si>
    <t>9(5)</t>
  </si>
  <si>
    <t>https://doi.org/10.1111/2041-210X.12974</t>
  </si>
  <si>
    <t>Crested tern decoy</t>
  </si>
  <si>
    <t>Port Willunga</t>
  </si>
  <si>
    <t>Use of an unmanned aerial vehicle (drone) to survey Nile crocodile populations: A case study at Lake Nyamithi, Ndumo game reserve, South Africa</t>
  </si>
  <si>
    <t>Mohamed A. Ezat, Camille J.Fritsch, Colleen T.Downs</t>
  </si>
  <si>
    <t>https://doi.org/10.1016/j.biocon.2018.04.032</t>
  </si>
  <si>
    <t>Nile crocodile</t>
  </si>
  <si>
    <t>Crocodylus niloticus</t>
  </si>
  <si>
    <t>Lake Nyamathi</t>
  </si>
  <si>
    <t>Assessment of Chimpanzee Nest Detectability in Drone-Acquired Images</t>
  </si>
  <si>
    <t>Bonnin, N, van Andel, S, Kerby, J, Piel, AK, Pintea, L and Wich, SA </t>
  </si>
  <si>
    <t>2(2)</t>
  </si>
  <si>
    <t>Drones</t>
  </si>
  <si>
    <t>http://dx.doi.org/10.3390/drones2020017</t>
  </si>
  <si>
    <t>Chimpanzee nests</t>
  </si>
  <si>
    <t>Issa valley tanzania</t>
  </si>
  <si>
    <t>Tanzania</t>
  </si>
  <si>
    <t>Using unmanned aerial vehicles (UAVs) to measure jellyfish aggregations</t>
  </si>
  <si>
    <t>Jessica Schaub, Brian P. V. Hunt, Evgeny A. Pakhomov, Keith Holmes, Yuhao Lu, Lucy Quayle</t>
  </si>
  <si>
    <t>DOI: https://doi.org/10.3354/meps12414</t>
  </si>
  <si>
    <t>Jellysfish</t>
  </si>
  <si>
    <t>Aurelia spp</t>
  </si>
  <si>
    <t>Pruth Bay</t>
  </si>
  <si>
    <t>Counting crocodiles from the sky: monitoring the critically endangered gharial (Gavialis gangeticus) population with an unmanned aerial vehicle (UAV)</t>
  </si>
  <si>
    <t>Gokarna Jung Thapa, Kanchan Thapa, Ramesh Thapa, Shant Raj Jnawali, Serge A. Wich, Laxman Prasad Poudyal, Suraj Karki</t>
  </si>
  <si>
    <t>6(2)</t>
  </si>
  <si>
    <t>https://doi.org/10.1139/juvs-2017-0026</t>
  </si>
  <si>
    <t>Gharial</t>
  </si>
  <si>
    <t>Gavialis gangeticus</t>
  </si>
  <si>
    <t>Nepal</t>
  </si>
  <si>
    <t>Bardia National Park</t>
  </si>
  <si>
    <t>Using unmanned aerial vehicle (UAV) surveys and image analysis in the study of large surface‐associated marine species: a case study on reef sharks Carcharhinus melanopterus shoaling behaviour</t>
  </si>
  <si>
    <t>G. Rieucau,  J. J. Kiszka,  J. C. Castillo,  J. Mourier,  K. M. Boswell,  M. R. Heithaus</t>
  </si>
  <si>
    <t>In press</t>
  </si>
  <si>
    <t>Fish Biology</t>
  </si>
  <si>
    <t>https://doi.org/10.1111/jfb.13645</t>
  </si>
  <si>
    <t>Spatial assessment of intertidal seagrass meadows using optical imaging systems and a lightweight drone</t>
  </si>
  <si>
    <t>James P. Duffy, Laura Pratt, Karen Anderson, Peter E. Land, Jamie D. Shutler</t>
  </si>
  <si>
    <t>https://doi.org/10.1016/j.ecss.2017.11.001</t>
  </si>
  <si>
    <t xml:space="preserve">Object Based Image Analysis, K-Means Clustering, Support Vector Machine </t>
  </si>
  <si>
    <t>Seagrass bed</t>
  </si>
  <si>
    <t>Seagrass</t>
  </si>
  <si>
    <t>Zostera noltii</t>
  </si>
  <si>
    <t>Approximate width of the seagrass bed in Figure 3</t>
  </si>
  <si>
    <t>Pembrokeshire</t>
  </si>
  <si>
    <t>Managing mangrove forests from the sky: Forest inventory using field data and Unmanned Aerial Vehicle (UAV) imagery in the Matang Mangrove Forest Reserve </t>
  </si>
  <si>
    <t>Viviana Otero, Ruben Van De Kerchove, Behara Satyanarayana, Columba Martínez-Espinosa, Muhammad Amir Bin Fisol, Mohd Rodila Bin Ibrahim, Ibrahim Sulong, Husain Mohd-Lokman, Richard Lucas, Farid Dahdouh-Guebas</t>
  </si>
  <si>
    <t>Forest Ecology and Management</t>
  </si>
  <si>
    <t>https://doi.org/10.1016/j.foreco.2017.12.049</t>
  </si>
  <si>
    <t>Dense Mangrove</t>
  </si>
  <si>
    <t>Mangrove</t>
  </si>
  <si>
    <t>Approximate diameter of a mangrove tree in Figure 3</t>
  </si>
  <si>
    <t>Matang Mangrove Forest Reserve</t>
  </si>
  <si>
    <t>Apex predatory sharks and crocodiles simultaneously scavenge a whale carcass</t>
  </si>
  <si>
    <t>Austin J. Gallagher, Yannis P. Papastamatiou, Adam Barnett</t>
  </si>
  <si>
    <t>36(2)</t>
  </si>
  <si>
    <t>Journal of Ethology</t>
  </si>
  <si>
    <t>https://doi.org/10.1007/s10164-018-0543-2</t>
  </si>
  <si>
    <t>Tiger shark</t>
  </si>
  <si>
    <t>Galeocerdo cuvier</t>
  </si>
  <si>
    <t>Montgomery Reef</t>
  </si>
  <si>
    <t>− 15.99</t>
  </si>
  <si>
    <t>Saltwater crocodile</t>
  </si>
  <si>
    <t>Use of unmanned aerial vehicles for efficient beach litter monitoring</t>
  </si>
  <si>
    <t>Cecilia Martina,Stephen Parkes, Qiannan Zhang, Xiangliang Zhang, Matthew F. McCabe, Carlos M. Duarte</t>
  </si>
  <si>
    <t>https://doi.org/10.1016/j.marpolbul.2018.04.045</t>
  </si>
  <si>
    <t>Support Vector Machine, Random Forest</t>
  </si>
  <si>
    <t>Small plastic fragments</t>
  </si>
  <si>
    <t>Saudi Arabia</t>
  </si>
  <si>
    <t>Northern Red Sea</t>
  </si>
  <si>
    <t>Large plastic fragments</t>
  </si>
  <si>
    <t>The advantages of using drones over space-borne imagery in the mapping of mangrove forests</t>
  </si>
  <si>
    <t>Monika Ruwaimana  , Behara Satyanarayana , Viviana Otero, Aidy M. Muslim, Muhammad Syafiq A., Sulong Ibrahim, Dries Raymaekers, Nico Koedam, Farid Dahdouh-Guebas</t>
  </si>
  <si>
    <t>13(7)</t>
  </si>
  <si>
    <t>https://doi.org/10.1371/journal.pone.0200288</t>
  </si>
  <si>
    <t>Approximate diameter of a tree in Figure 3</t>
  </si>
  <si>
    <t>State of Terengganu</t>
  </si>
  <si>
    <t>A methodology for mapping native and invasive vegetation coverage in archipelagos</t>
  </si>
  <si>
    <t>Gonzalo F Rivas-Torres, Fátima L Benítez, Danny Rueda, Christian Sevilla, Carlos F Mena</t>
  </si>
  <si>
    <t>42(1)</t>
  </si>
  <si>
    <t>Progress in Physical Geography: Earth and Environment</t>
  </si>
  <si>
    <t>https://doi.org/10.1177/0309133317752278</t>
  </si>
  <si>
    <t>Invasive trees and grasses</t>
  </si>
  <si>
    <t>Galapagos Archipelago</t>
  </si>
  <si>
    <t>Ecuator</t>
  </si>
  <si>
    <t>Grassland on island</t>
  </si>
  <si>
    <t>Estimating the population size of migrating Tibetan antelopes Pantholops hodgsonii with unmanned aerial vehicles</t>
  </si>
  <si>
    <t>Oryx</t>
  </si>
  <si>
    <t>https://doi.org/10.1017/S0030605317001673</t>
  </si>
  <si>
    <t>Tibetan antelopes</t>
  </si>
  <si>
    <t>Pantholops hodgsonii</t>
  </si>
  <si>
    <t>Sewu Snow Mountain</t>
  </si>
  <si>
    <t>A pilot(less) study on the use of an unmanned aircraft system for studying polar bears (Ursus maritimus)</t>
  </si>
  <si>
    <t>Andrew F. Barnas, Christopher J. Felege, Robert F. Rockwell, Susan N. Ellis‑Felege</t>
  </si>
  <si>
    <t>41(5)</t>
  </si>
  <si>
    <t>https://doi.org/10.1007/s00300-018-2270-0</t>
  </si>
  <si>
    <t>Carnivora</t>
  </si>
  <si>
    <t>Polar Bear</t>
  </si>
  <si>
    <t>Ursus maritimus</t>
  </si>
  <si>
    <t>Cape Churchill Peninsula</t>
  </si>
  <si>
    <t>Comparing manned to unmanned aerial surveys for cetacean monitoring in the Arctic: methods and operational results</t>
  </si>
  <si>
    <t>R.P. Angliss, M.C. Ferguson, P. Hall, V. Helke, A. Kennedy, T. Sformoe</t>
  </si>
  <si>
    <t>http://dx.doi.org/10.1139/juvs-2018-0001</t>
  </si>
  <si>
    <t>Gray whale</t>
  </si>
  <si>
    <t>Eschrichtius robustus</t>
  </si>
  <si>
    <t>Utqiaġvik, Alaska</t>
  </si>
  <si>
    <t>Perspectives on the Application of Unmanned Aircraft for Freshwater Fisheries Census</t>
  </si>
  <si>
    <t>Tyler, S., Jensen, O., Hogan, Z., Chandra, S., Galland, L. M., &amp; Simmons, J.</t>
  </si>
  <si>
    <t>Fisheries</t>
  </si>
  <si>
    <t>doi: 10.1002/fsh.10167</t>
  </si>
  <si>
    <t>Taiman</t>
  </si>
  <si>
    <t>Hucho taimen</t>
  </si>
  <si>
    <t>Eg and Uur rivers</t>
  </si>
  <si>
    <t>Mongolia</t>
  </si>
  <si>
    <t>Measuring behavioral responses of sea turtles, saltwater crocodiles, and crested terns to drone disturbance to define ethical operating thresholds</t>
  </si>
  <si>
    <t>Bevan E, Whiting S, Tucker T, Guinea M, Raith A, Douglas R</t>
  </si>
  <si>
    <t>13(3)</t>
  </si>
  <si>
    <t>PLoS ONE</t>
  </si>
  <si>
    <t>https://doi.org/10.1371/journal.pone.0194460</t>
  </si>
  <si>
    <t>Flatback turtle</t>
  </si>
  <si>
    <t>Natator depressus</t>
  </si>
  <si>
    <t>Bare Sand Island, Northern Territory</t>
  </si>
  <si>
    <t>Cape Domett in Western Australia</t>
  </si>
  <si>
    <t>Camden Sound</t>
  </si>
  <si>
    <t>Crested Terns</t>
  </si>
  <si>
    <t>The Chirocopter: A UAV for recording sound and video of bats at altitude</t>
  </si>
  <si>
    <t>Yanqing Fu, Morgan Kinniry,Laura N. Kloepper</t>
  </si>
  <si>
    <t>9(6)</t>
  </si>
  <si>
    <t>https://doi.org/10.1111/2041-210X.12992</t>
  </si>
  <si>
    <t>Unknown</t>
  </si>
  <si>
    <t>Brazillian free-tailed bat</t>
  </si>
  <si>
    <t>Tadarida  brasiliensis</t>
  </si>
  <si>
    <t>Sierra County, New Mexico  (coordinates not provided)</t>
  </si>
  <si>
    <t>D. Sun, JH. Zheng, T. Ma, JJ. Chen, X. Li</t>
  </si>
  <si>
    <t>Volume XLII-3</t>
  </si>
  <si>
    <t>Great Gerbil</t>
  </si>
  <si>
    <t>Rhombomys opimus</t>
  </si>
  <si>
    <t>Ba Yin Gou Pasture</t>
  </si>
  <si>
    <t>An Object-Based Image Analysis Workflow for Monitoring Shallow-Water Aquatic Vegetation in Multispectral Drone Imagery</t>
  </si>
  <si>
    <t>Dominique Chabot, Christopher Dillon, Adam Shemrock, Nicholas Weissflog and Eric P. S. Sager</t>
  </si>
  <si>
    <t>International Journal of Geoinformation</t>
  </si>
  <si>
    <t>doi:10.3390/ijgi7080294</t>
  </si>
  <si>
    <t>Water soldier</t>
  </si>
  <si>
    <t>Stratiotes aloides</t>
  </si>
  <si>
    <t>Approximate width of the Water Soldier bed on Figure 3</t>
  </si>
  <si>
    <t>Trent-Severn Waterway</t>
  </si>
  <si>
    <t>UAVs, Hyperspectral Remote Sensing, and Machine Learning Revolutionizing Reef Monitoring</t>
  </si>
  <si>
    <t>Mark Parsons, Dmitry Bratanov, Kevin J. Gaston, and Felipe Gonzalez</t>
  </si>
  <si>
    <t>18(7)</t>
  </si>
  <si>
    <t>doi:  10.3390/s18072026</t>
  </si>
  <si>
    <t>Coral Reef</t>
  </si>
  <si>
    <t>Approximate diameter of a coral head in Figure 15</t>
  </si>
  <si>
    <t>Pandora Reef</t>
  </si>
  <si>
    <t>Aerial Mapping of Forests Affected by Pathogens Using UAVs, Hyperspectral Sensors, and Artificial Intelligence</t>
  </si>
  <si>
    <t>Juan Sandino,Geoff Pegg, Felipe Gonzalez,and Grant Smith</t>
  </si>
  <si>
    <t>18(4)</t>
  </si>
  <si>
    <t>https://doi.org/10.3390/s18040944</t>
  </si>
  <si>
    <t>Tropical trees</t>
  </si>
  <si>
    <t>Paperbark tea trees</t>
  </si>
  <si>
    <t>Melaleuca quinquenervia</t>
  </si>
  <si>
    <t>Approximate size a vegetation plot in Figure 10</t>
  </si>
  <si>
    <t>Bungawalbin</t>
  </si>
  <si>
    <t>UAVs and Machine Learning Revolutionising Invasive Grass and Vegetation Surveys in Remote Arid Lands</t>
  </si>
  <si>
    <t>Juan Sandino, Felipe Gonzalez, Kerrie Mengersen, and Kevin J. Gaston</t>
  </si>
  <si>
    <t>18(2)</t>
  </si>
  <si>
    <t>doi:  10.3390/s18020605</t>
  </si>
  <si>
    <t>XGBoost</t>
  </si>
  <si>
    <t>Buffel grass</t>
  </si>
  <si>
    <t>Cenchrus ciliaris</t>
  </si>
  <si>
    <t>Approximate width of Buffel grass mat in Figure 7</t>
  </si>
  <si>
    <t>Cape Range National Park</t>
  </si>
  <si>
    <t>Spinifex</t>
  </si>
  <si>
    <t>Triodia sp.</t>
  </si>
  <si>
    <t>Approximate width of Spinifex mat in Figure 7</t>
  </si>
  <si>
    <t>Combining drones and satellite tracking as an effective tool for informing policy change in riparian habitats: a proboscis monkey case study</t>
  </si>
  <si>
    <t>Danica J. Stark  Ian P. Vaughan  Luke J. Evans  Harjinder Kler  Benoit Goossens</t>
  </si>
  <si>
    <t>doi: 10.1002/rse2.51</t>
  </si>
  <si>
    <t>Logged forest plots</t>
  </si>
  <si>
    <t>Approximate width of a logged forest plot in Figure 3 and 4</t>
  </si>
  <si>
    <t>Lower Kinabatangan Floodplain</t>
  </si>
  <si>
    <t>Exploring the feasibility of unmanned aerial vehicles and thermal imaging for ungulate surveys in forests - preliminary results</t>
  </si>
  <si>
    <t>Julia Witczuk, Stanisław Pagacz, Anna Zmarz &amp; Maciej Cypel</t>
  </si>
  <si>
    <t>International Journal Of Remote Sensing</t>
  </si>
  <si>
    <t>https://doi.org/10.1080/01431161.2017.1390621</t>
  </si>
  <si>
    <t>Roe deer</t>
  </si>
  <si>
    <t>Poland</t>
  </si>
  <si>
    <t>Drawieński National Park</t>
  </si>
  <si>
    <t>Wild boar</t>
  </si>
  <si>
    <t>Sus scrofa</t>
  </si>
  <si>
    <t>An assessment of thermal-image acquisition with an unmanned aerial vehicle (UAV) for direct counts of coastal marine mammals ashore</t>
  </si>
  <si>
    <t>Oliver Jordan Gooday, Nicholas Key, Sharyn Goldstien, Peyman Zawar-Reza</t>
  </si>
  <si>
    <t>doi:10.1139/juvs-2016-0029</t>
  </si>
  <si>
    <t>New Zealand Furr Seal</t>
  </si>
  <si>
    <t>Arctocephalus forsteri</t>
  </si>
  <si>
    <t>Ohau Stream</t>
  </si>
  <si>
    <t>Point Kean</t>
  </si>
  <si>
    <t>Using an unmanned aerial vehicle (UAV) to study wild yak in the highest desert in the world</t>
  </si>
  <si>
    <t>Xukun Su, Shikui Dong, Shiliang Liu, Arthur Philip Cracknell, Yong Zhang, Xuexia Wang &amp; Guohua Liu</t>
  </si>
  <si>
    <t>https://doi.org/10.1080/01431161.2018.1441570</t>
  </si>
  <si>
    <t>Desert</t>
  </si>
  <si>
    <t>Yak</t>
  </si>
  <si>
    <t>Bos mutus</t>
  </si>
  <si>
    <t>Shaziquan Spring (SZQ) area of the Kumkury Deser</t>
  </si>
  <si>
    <t>Evaluating behavioral responses of nesting lesser snow geese to unmanned aircraft surveys</t>
  </si>
  <si>
    <t>Andrew Barnas  Robert Newman  Christopher J. Felege  Michael P. Corcoran  Samuel D. Hervey Tanner J. Stechmann  Robert F. Rockwell  Susan N. Ellis‐Felege</t>
  </si>
  <si>
    <t>Ecology and Evolution</t>
  </si>
  <si>
    <t>DOI: 10.1002/ece3.3731</t>
  </si>
  <si>
    <t>Quantification of animal disturbance</t>
  </si>
  <si>
    <t>Lesser snow geese</t>
  </si>
  <si>
    <t>Anser caerulescens caerulescens</t>
  </si>
  <si>
    <t>−93.464288</t>
  </si>
  <si>
    <t>Performance of manned and unmanned aerial surveys to collect visual data and imagery for estimating arctic cetacean density and associated uncertainty</t>
  </si>
  <si>
    <t>M.C. Ferguson, R.P. Angliss, A. Kennedy, B. Lynch, A. Willoughby, V. Helker, A.A. Brower, and J.T. Clarke</t>
  </si>
  <si>
    <t>dx.doi.org/10.1139/juvs-2018-0002</t>
  </si>
  <si>
    <t>northeastern Chukchi and western Beaufort seas</t>
  </si>
  <si>
    <t>Beluga Whale</t>
  </si>
  <si>
    <t>Delphinapterus leucas</t>
  </si>
  <si>
    <t>Gray Whale</t>
  </si>
  <si>
    <t>Assessing the spatial distribution of coral bleaching using small unmanned aerial systems</t>
  </si>
  <si>
    <t>Joshua Levy, Cynthia Hunter, Trent Lukacazyk, Erik C. Franklin</t>
  </si>
  <si>
    <t>37(2)</t>
  </si>
  <si>
    <t>Coral Reefs</t>
  </si>
  <si>
    <t>https://doi.org/10.1007/s00338-018-1662-5</t>
  </si>
  <si>
    <t>Various undetailed coral species</t>
  </si>
  <si>
    <t>Approximate diameter of a coral head in Figure 4a</t>
  </si>
  <si>
    <t>Kāneʻohe Bay</t>
  </si>
  <si>
    <t>What's a picture really worth? On the use of drone aerial imagery to estimate intertidal rocky shore mussel demographic parameters</t>
  </si>
  <si>
    <t>Inês Gomes,Laura Peteiro, Juan Bueno-Pardo, Rui Albuquerque, Sergi Pérez-Jorge, Eduardo R. Oliveira, Fátima L. Alves, Henrique Queiroga</t>
  </si>
  <si>
    <t>Estuarine Coastal and Shelf Science</t>
  </si>
  <si>
    <t>https://doi.org/10.1016/j.ecss.2018.08.020</t>
  </si>
  <si>
    <t>Mussel beds</t>
  </si>
  <si>
    <t>Mytilus galloprovincialis</t>
  </si>
  <si>
    <t>Approximate width of mussel beds in Figure 4</t>
  </si>
  <si>
    <t>Foz Arelho</t>
  </si>
  <si>
    <t>Peniche</t>
  </si>
  <si>
    <t>Porto Novo</t>
  </si>
  <si>
    <t>Samarra</t>
  </si>
  <si>
    <t>Macas</t>
  </si>
  <si>
    <t>Mexilhoeira</t>
  </si>
  <si>
    <t>Bafureira</t>
  </si>
  <si>
    <t>Galapos</t>
  </si>
  <si>
    <t>Spatial assessment of intertidal seagrass meadows using optical imaging systems and a lightweight drone</t>
  </si>
  <si>
    <t>James P. Duffy, Laura Pratt, Karen Anderson, Peter E. Land, &amp; Jamie D. Shutler5</t>
  </si>
  <si>
    <t>Approximate width of the seagrass bed in Figure 4d</t>
  </si>
  <si>
    <t>Angle Bay</t>
  </si>
  <si>
    <t>Approximate width of the Macroalgae bed in Figure 4c</t>
  </si>
  <si>
    <t>Garron Pill</t>
  </si>
  <si>
    <t>Cicada (Magicicada) Tree Damage Detection Based on UAV Spectral and 3D Data</t>
  </si>
  <si>
    <t>Ângela Maria Klein Hentz, Michael P. Strager</t>
  </si>
  <si>
    <t>Natural Science</t>
  </si>
  <si>
    <t>https://doi.org/10.4236/ns.2018.101003</t>
  </si>
  <si>
    <t>Damaged caused by cicadas</t>
  </si>
  <si>
    <t>Unable to determine a size from the publication</t>
  </si>
  <si>
    <t>West Virginia University Research Forest</t>
  </si>
  <si>
    <t>Feasibility of using consumer-grade unmanned aerial vehicles to estimate leaf area index in Mangrove forest</t>
  </si>
  <si>
    <t>Xinghe Liu, Le Wang</t>
  </si>
  <si>
    <t>9(11)</t>
  </si>
  <si>
    <t>Remote Sensing Letters</t>
  </si>
  <si>
    <t>https://doi.org/10.1080/2150704X.2018.1504339</t>
  </si>
  <si>
    <t>Generalized Linear Model</t>
  </si>
  <si>
    <t>Mangrove trees</t>
  </si>
  <si>
    <t>Approximate width of mangrove cluster close to the sea front in Figure 1</t>
  </si>
  <si>
    <t>Guangxi province, China</t>
  </si>
  <si>
    <t>Application of UAV Remote Sensing for a Population Census of Large Wild Herbivores—Taking the Headwater Region of the Yellow River as an Example</t>
  </si>
  <si>
    <t xml:space="preserve">Xingjian GuoQuanqin Shao, Yuzhe Li, Yangchun Wang, Dongliang Wang, Jiyuan Liu, Jiangwen Fanand Fan Yang </t>
  </si>
  <si>
    <t>doi:10.3390/rs10071041</t>
  </si>
  <si>
    <t>Kiang</t>
  </si>
  <si>
    <t>Equus kiang</t>
  </si>
  <si>
    <t>Maduo County</t>
  </si>
  <si>
    <t>A unique number given to each publication</t>
  </si>
  <si>
    <t>The title of the publication</t>
  </si>
  <si>
    <t>The authors of the publication</t>
  </si>
  <si>
    <t>Volume and Issue of the publication</t>
  </si>
  <si>
    <t>Digital Object Identifier</t>
  </si>
  <si>
    <t>Description</t>
  </si>
  <si>
    <t>Individual body length (m)</t>
  </si>
  <si>
    <t>Canopy diameter (m)</t>
  </si>
  <si>
    <t>Nest diameter (m)</t>
  </si>
  <si>
    <t>Impact Factor of the journal of publication</t>
  </si>
  <si>
    <t>References from which size estimates were obtained</t>
  </si>
  <si>
    <t>Name of the study site</t>
  </si>
  <si>
    <t>Country of the study site</t>
  </si>
  <si>
    <t>Journal Impact Factor</t>
  </si>
  <si>
    <t>Estany d’Ivarsi Vila-Sana</t>
  </si>
  <si>
    <t>Study site country</t>
  </si>
  <si>
    <t>Latitude</t>
  </si>
  <si>
    <t>Longitude</t>
  </si>
  <si>
    <t>Size reference</t>
  </si>
  <si>
    <t>Common name of the species</t>
  </si>
  <si>
    <t>Country of affiliation of the first author</t>
  </si>
  <si>
    <t>del Hoyo, J., Elliott, A., Sargatal, J., Christie, D.A. &amp; de Juana, E. (eds.) (2018). Handbook of the Birds of the World Alive. Lynx Edicions, Barcelona. (retrieved from www.hbw.com on 17 July 2018).</t>
  </si>
  <si>
    <t>Adam C. Watts,  John H. Perry,  Scot E. Smith,  Matthew A. Burgess,  Benjamin E. Wilkinson, Zoltan Szantoi,  Peter G. Ifju,  H. Franklin Percival</t>
  </si>
  <si>
    <t>Rancesc Sardà‐Palomera,  Gerard Bota,  Carlos Viñolo,  Oriol Pallarés, Víctor Sazatornil,  Lluís Brotons, Spartacus Gomáriz,  Francesc Sardà</t>
  </si>
  <si>
    <t>Elizabeth Bevan, Thane Wibbels, Erica Navarro, Manuel Rosas, Blanca M. Z. Najera, Laura Sarti, Francisco Illescas, Javier Montano, Luis J. Peña, Patrick Burchfield</t>
  </si>
  <si>
    <t>Gregory T.W. Mcclelland, Alexander L. Bond, Aniket Sardana, Trevor Glass</t>
  </si>
  <si>
    <t>Fast Animal Detection In UAV Images Using Convolutional Neural Networks</t>
  </si>
  <si>
    <t>The analysis of burrows recognition accuracy in Xinjiang's pasture area based on UAV visible images with different spatial resolution</t>
  </si>
  <si>
    <t>Rapid Population Estimate Of A Surface-Nesting Seabird On A Remote Island Using A Low-Cost Unmanned Aerial Vehicle</t>
  </si>
  <si>
    <t>How Many Hippos (Homhip): Algorithm For Automatic Counts Of Animals With Infra-Red Thermal Imagery From UAV</t>
  </si>
  <si>
    <r>
      <t>Size of a</t>
    </r>
    <r>
      <rPr>
        <i/>
        <sz val="11"/>
        <color theme="1"/>
        <rFont val="Times New Roman"/>
        <family val="1"/>
      </rPr>
      <t xml:space="preserve"> Phragmites australia </t>
    </r>
    <r>
      <rPr>
        <sz val="11"/>
        <color theme="1"/>
        <rFont val="Times New Roman"/>
        <family val="1"/>
      </rPr>
      <t>cluster based on Figure 2 b and d</t>
    </r>
  </si>
  <si>
    <r>
      <t xml:space="preserve">Size of a </t>
    </r>
    <r>
      <rPr>
        <i/>
        <sz val="11"/>
        <color theme="1"/>
        <rFont val="Times New Roman"/>
        <family val="1"/>
      </rPr>
      <t>Miscanthus sacchariflorus</t>
    </r>
    <r>
      <rPr>
        <sz val="11"/>
        <color theme="1"/>
        <rFont val="Times New Roman"/>
        <family val="1"/>
      </rPr>
      <t xml:space="preserve"> cluster based on Figure 2 b and d</t>
    </r>
  </si>
  <si>
    <r>
      <t xml:space="preserve">Approximate width of the </t>
    </r>
    <r>
      <rPr>
        <i/>
        <sz val="11"/>
        <color theme="1"/>
        <rFont val="Times New Roman"/>
        <family val="1"/>
      </rPr>
      <t xml:space="preserve">Nostoc </t>
    </r>
    <r>
      <rPr>
        <sz val="11"/>
        <color theme="1"/>
        <rFont val="Times New Roman"/>
        <family val="1"/>
      </rPr>
      <t>mat in Figure 2</t>
    </r>
  </si>
  <si>
    <r>
      <rPr>
        <i/>
        <sz val="11"/>
        <color theme="1"/>
        <rFont val="Times New Roman"/>
        <family val="1"/>
      </rPr>
      <t>Porites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Acropora</t>
    </r>
  </si>
  <si>
    <t>Conant R. (1975). A Field Guide to Reptiles and Amphibians of Eastern and Central North America. Second Edition. Boston: Houghton Mifflin.</t>
  </si>
  <si>
    <t>Samson D. R. (2012) The chimpanzee nest quantified: morphology and ecology of arboreal sleeping platforms within the dry habitat site of Toro-Semliki Wildlife Reserve, Uganda. Primates, 53, 357-364</t>
  </si>
  <si>
    <t>van Casteren A., Sellers W. I., Thorpe S. K. S., Coward S., Crompton R. H., Myatt J. P., and  Ennos A. R. (2012), Nest-building orangutans demonstrate engineering know-how to produce safe, comfortable beds, PNAS, 109(18), 6873-6877</t>
  </si>
  <si>
    <t>Webb et al. 1977</t>
  </si>
  <si>
    <t>Myers et al. 2007</t>
  </si>
  <si>
    <r>
      <t>Close E. M. and Seigel R. A. (1997) Differences in body size among populations of red-eared sliders (</t>
    </r>
    <r>
      <rPr>
        <i/>
        <sz val="11"/>
        <color theme="1"/>
        <rFont val="Times New Roman"/>
        <family val="1"/>
      </rPr>
      <t>Trachemys scripta elegans</t>
    </r>
    <r>
      <rPr>
        <sz val="11"/>
        <color theme="1"/>
        <rFont val="Times New Roman"/>
        <family val="1"/>
      </rPr>
      <t>) subjected to different levels of harvesting. Chelonian Conservation Biology, 2(4), 563-566</t>
    </r>
  </si>
  <si>
    <r>
      <t>Goodwin T. M.  and Wayne R. M. (1978), Aspects of the Nesting Ecology of American Alligators (</t>
    </r>
    <r>
      <rPr>
        <i/>
        <sz val="11"/>
        <color theme="1"/>
        <rFont val="Times New Roman"/>
        <family val="1"/>
      </rPr>
      <t>Alligator mississippiensis</t>
    </r>
    <r>
      <rPr>
        <sz val="11"/>
        <color theme="1"/>
        <rFont val="Times New Roman"/>
        <family val="1"/>
      </rPr>
      <t xml:space="preserve">) in North-Central Florida  Herpetologica, Functional Ecology, 34(1),  43-47 </t>
    </r>
  </si>
  <si>
    <r>
      <t xml:space="preserve">Gopi G. V. , Pandav B., Angom S. (2007) Aspects of nesting biology of </t>
    </r>
    <r>
      <rPr>
        <i/>
        <sz val="11"/>
        <color theme="1"/>
        <rFont val="Times New Roman"/>
        <family val="1"/>
      </rPr>
      <t>Crocodylus porosus</t>
    </r>
    <r>
      <rPr>
        <sz val="11"/>
        <color theme="1"/>
        <rFont val="Times New Roman"/>
        <family val="1"/>
      </rPr>
      <t xml:space="preserve"> at Bhitarkanika, Orissa, Eastern India. Journal of the Bombay Natural History Society, 104 (3), 328-333</t>
    </r>
  </si>
  <si>
    <r>
      <t xml:space="preserve">Webb G. J. W., Messel H. and Magnusson W. (1977) The Nesting of </t>
    </r>
    <r>
      <rPr>
        <i/>
        <sz val="11"/>
        <color theme="1"/>
        <rFont val="Times New Roman"/>
        <family val="1"/>
      </rPr>
      <t>Crocodylus porosus</t>
    </r>
    <r>
      <rPr>
        <sz val="11"/>
        <color theme="1"/>
        <rFont val="Times New Roman"/>
        <family val="1"/>
      </rPr>
      <t xml:space="preserve"> in Arnhem Land, Northern Australia Vol. 1977, 2 , 238-249</t>
    </r>
  </si>
  <si>
    <r>
      <t xml:space="preserve">Loman J. (1975) Nest Distribution in a Population of the Hooded Crow </t>
    </r>
    <r>
      <rPr>
        <i/>
        <sz val="11"/>
        <color theme="1"/>
        <rFont val="Times New Roman"/>
        <family val="1"/>
      </rPr>
      <t>Corvus cornix</t>
    </r>
    <r>
      <rPr>
        <sz val="11"/>
        <color theme="1"/>
        <rFont val="Times New Roman"/>
        <family val="1"/>
      </rPr>
      <t>, Ornis Scandinavica, 6(2), 169-178</t>
    </r>
  </si>
  <si>
    <t>References</t>
  </si>
  <si>
    <t>Schofield G.,  Katselidis K. A., Lilley M. K. S., Reina R. D., Hays  G. C. (2017)  Detecting elusive aspects of wildlife ecology using drones: New insights on the mating dynamics and operational sex ratios of sea turtles, Funtional Ecology, 31(12), 2310-2319</t>
  </si>
  <si>
    <t>Myers P., Espinosa R., Parr C. S., Jones T. , Hammond G. S. , and Dewey T. A. (2007) The Animal Diversity Web (University of Michigan, Ann Arbor), http://animaldiversity.org</t>
  </si>
  <si>
    <t>Type of animal or vegetation survey</t>
  </si>
  <si>
    <t>Latitude of the study site (Decimal degrees)</t>
  </si>
  <si>
    <t>Longitude of the study site (Decimal degrees)</t>
  </si>
  <si>
    <t>Habitat type based on the International Union for Conservation of Nature Classification Scheme (Version 3.1)</t>
  </si>
  <si>
    <t>Ecosystem type (terrestrial, marine or freshwater)</t>
  </si>
  <si>
    <t>Feature cluster size (m)</t>
  </si>
  <si>
    <t>Additional information on how size estimates were obtained</t>
  </si>
  <si>
    <t>Variable name</t>
  </si>
  <si>
    <t>Used Machine Learning</t>
  </si>
  <si>
    <t>Year of publication</t>
  </si>
  <si>
    <t>Journal of publication</t>
  </si>
  <si>
    <t>Scientific name of a species</t>
  </si>
  <si>
    <t>Volume (Issue)</t>
  </si>
  <si>
    <t>Alistair Reid, Fabio Ramos,  Salah Sukkarieh</t>
  </si>
  <si>
    <t>Species Not Provided</t>
  </si>
  <si>
    <t>Whether machine learning was used or not (Yes or No)</t>
  </si>
  <si>
    <t>Name of the machine learning algorithm used</t>
  </si>
  <si>
    <t>Additional Information</t>
  </si>
  <si>
    <t>Any additional useful information</t>
  </si>
  <si>
    <t>IUCN red list status</t>
  </si>
  <si>
    <t>Vulnerable</t>
  </si>
  <si>
    <t>Least concern</t>
  </si>
  <si>
    <t>Critically endangered</t>
  </si>
  <si>
    <t>Near threatened</t>
  </si>
  <si>
    <t>Endangered</t>
  </si>
  <si>
    <t>Data deficient</t>
  </si>
  <si>
    <t>Not evaluated</t>
  </si>
  <si>
    <t>Acacia mangium</t>
  </si>
  <si>
    <t>Robinia pseudoacacia</t>
  </si>
  <si>
    <t>Assessment of Classifiers and Remote Sensing Features of Hyperspectral Imagery and Stereo-Photogrammetric Point Clouds for Recognition of Tree Species in a Forest Area of High Species Diversity</t>
  </si>
  <si>
    <t>Tree-Stump Detection, Segmentation, Classification, and Measurement Using Unmanned Aerial Vehicle (UAV) Imagery</t>
  </si>
  <si>
    <t>A novel approach for vegetation classification using UAV-based hyperspectral imaging</t>
  </si>
  <si>
    <t>Unmanned aircraft system advances health mapping of fragile polar vegetation</t>
  </si>
  <si>
    <t>Photogrammetric UAV Mapping of Terrain under Dense Coastal Vegetation: An Object-Oriented Classification Ensemble Algorithm for Classification and Terrain Correction</t>
  </si>
  <si>
    <t>Evaluating pixel and object based image classification techniques for mapping plant invasions from UAV derived aerial imagery: Harrisia pomanensis as a case study</t>
  </si>
  <si>
    <t>Ultra-Light Aircraft-Based Hyperspectral and Colour-Infrared Imaging to Identify Deciduous Tree Species in an Urban Environment</t>
  </si>
  <si>
    <t>Sub-metric analisis of vegetation structure in bog-heathland mosaics using very high resolution rpas imagery</t>
  </si>
  <si>
    <t>Detectability and visibility biases associated with using a consumer-grade unmanned aircraft to survey nesting colonial waterbirds</t>
  </si>
  <si>
    <t>Effect of drone-based blow sampling on blue whale (Balaenoptera musculus) behavior</t>
  </si>
  <si>
    <t>Quantifying Damage From Wild Pigs With Small Unmanned Aerial Systems</t>
  </si>
  <si>
    <t>Mapping the Flowering of an Invasive Plant Using Unmanned Aerial Vehicles: Is There Potential for Biocontrol Monitoring?</t>
  </si>
  <si>
    <t>Gintautas Mozgeris, Vytaute Juodkien , Donatas Jonikavi , Lina Straigyte, Sébastien Gadal, Walid Ouerghemmi</t>
  </si>
  <si>
    <t>doi:10.3390/rs10101668</t>
  </si>
  <si>
    <t>Artifical - Terrestrial</t>
  </si>
  <si>
    <t>City of Kaunas</t>
  </si>
  <si>
    <t>Lithuania</t>
  </si>
  <si>
    <t>Horse chestnut</t>
  </si>
  <si>
    <t>Norway maple</t>
  </si>
  <si>
    <t>Box elder</t>
  </si>
  <si>
    <t>Small-leaved lime</t>
  </si>
  <si>
    <t>Tilia cordata</t>
  </si>
  <si>
    <t>Acer negundo</t>
  </si>
  <si>
    <t>Acer platanoides</t>
  </si>
  <si>
    <t>Aesculus hippocastanum</t>
  </si>
  <si>
    <t>Oject Based Image Analysis</t>
  </si>
  <si>
    <t>R.A. Díaz-Varela,  S. Calvo Iglesias, C. Cillero Castro, E.R. Díaz Varela</t>
  </si>
  <si>
    <t>Ecological Indicators</t>
  </si>
  <si>
    <t>https://doi.org/10.1016/j.ecolind.2017.11.068</t>
  </si>
  <si>
    <t>Bog shrubs</t>
  </si>
  <si>
    <t>Big grasses</t>
  </si>
  <si>
    <t>Approximate diameter of a shrub in figure 4</t>
  </si>
  <si>
    <t>Approximate width of bog grass bed in figure 4</t>
  </si>
  <si>
    <t>Serra do Xistral</t>
  </si>
  <si>
    <t>Bog type vegetation</t>
  </si>
  <si>
    <t>Finland</t>
  </si>
  <si>
    <t>Mustila Arboretum</t>
  </si>
  <si>
    <t>doi:10.3390/rs10050714</t>
  </si>
  <si>
    <t xml:space="preserve">Approximate diameter of a tree in Figure 1b </t>
  </si>
  <si>
    <t xml:space="preserve">Sakari Tuominen, Roope Näsi, Eija Honkavaara, Andras Balazs, Teemu Hakala, Niko Viljanen, Ilkka Pölönen, Heikki Saari  and Harri Ojanen </t>
  </si>
  <si>
    <t>Stefano Puliti , Bruce Talbot and Rasmus Astrup</t>
  </si>
  <si>
    <t>Tree stumps</t>
  </si>
  <si>
    <t>Not available</t>
  </si>
  <si>
    <t>random forest</t>
  </si>
  <si>
    <t>doi:10.3390/f9030102</t>
  </si>
  <si>
    <t>9(102)</t>
  </si>
  <si>
    <t>Zbyněk Malenovský, Arko Lucieer, Diana H. King, Johanna D. Turnbull, and Sharon A. Robinson</t>
  </si>
  <si>
    <t>doi: 10.1111/2041 -210X.12833</t>
  </si>
  <si>
    <t>8(12)</t>
  </si>
  <si>
    <t>Antartic moss beds</t>
  </si>
  <si>
    <t>Casey Station</t>
  </si>
  <si>
    <t>Approximate width of a moss bed in Figure 3</t>
  </si>
  <si>
    <t>Tetsuro Ishidaa, Junichi Kurihara, Fra Angelico Viray, Shielo Baes Namuco,Enrico C. Paringit, Gay Jane Perez, Yukihiro Takahashi, Joel Joseph Marciano Jr.</t>
  </si>
  <si>
    <t>Computers and Electronics in Agriculture</t>
  </si>
  <si>
    <t>https://doi.org/10.1016/j.compag.2017.11.027</t>
  </si>
  <si>
    <t>Gerona and Ramos, Tarlac, the Philippines</t>
  </si>
  <si>
    <t>Philippines</t>
  </si>
  <si>
    <t>Grasses</t>
  </si>
  <si>
    <t xml:space="preserve">Jared R. Barr, M. Clay Green, Stephen J. DeMaso and Thomas B. Hardy </t>
  </si>
  <si>
    <t>0(0)</t>
  </si>
  <si>
    <t>Journal of Field Ornithology</t>
  </si>
  <si>
    <t>https://doi.org/10.1111/jofo.12258</t>
  </si>
  <si>
    <t>Heron decoy</t>
  </si>
  <si>
    <t>Terns decoy</t>
  </si>
  <si>
    <t>Bird decoy</t>
  </si>
  <si>
    <t>Josie Lake</t>
  </si>
  <si>
    <t>East Flat Spoil</t>
  </si>
  <si>
    <t>Sathishkumar Samiappan, Joby M. Prince Czarnecki,Hearne Foster,Bronson K. Strickland, Jessica L. Tegt, Robert J. Moorhead</t>
  </si>
  <si>
    <t>DOI: 10.1002/wsb.868</t>
  </si>
  <si>
    <t>Mississippi Alluvial Valley</t>
  </si>
  <si>
    <t>Wild pig damages</t>
  </si>
  <si>
    <t>Approximate width of area damaged by the pig according the material and methods</t>
  </si>
  <si>
    <t>Deep convolutional neural network training enrichment using multi-view object-based analysis of Unmanned Aerial systems imagery for wetlands classification</t>
  </si>
  <si>
    <t>Support Vector Machines</t>
  </si>
  <si>
    <t>A ranch  between Lake Okeechobee and the city of Arcadia</t>
  </si>
  <si>
    <t>Cogon Grass</t>
  </si>
  <si>
    <t>Imperata cylindrica</t>
  </si>
  <si>
    <t>Approximate width of a cogon grass bed in Figure 9c</t>
  </si>
  <si>
    <t>https://doi.org/10.1016/j.isprsjprs.2018.03.006</t>
  </si>
  <si>
    <t>Tao Liu, Amr Abd-Elrahman</t>
  </si>
  <si>
    <t>Invasive plant</t>
  </si>
  <si>
    <t>10(3)</t>
  </si>
  <si>
    <t>Xuelian Meng, Nan Shang, Xukai Zhang, Chunyan Li, Kaiguang Zhao, Xiaomin Qiu and Eddie Weeks</t>
  </si>
  <si>
    <t>doi:10.3390/rs9111187</t>
  </si>
  <si>
    <t>Panicu vaginatum Sw</t>
  </si>
  <si>
    <t>Seashore Paspalum</t>
  </si>
  <si>
    <t>Smoothcord grass</t>
  </si>
  <si>
    <t>Approximate size of a plant cluster in Figure 5</t>
  </si>
  <si>
    <t>Buras Boat Harbor</t>
  </si>
  <si>
    <t>Madodomzi Mafanya,Philemon Tsele, Joel Botai, Phetole Manyama, Barend Swart,Thabang Monate</t>
  </si>
  <si>
    <t>http://dx.doi.org/10.1016/j.isprsjprs.2017.04.009</t>
  </si>
  <si>
    <t>Alldays town</t>
  </si>
  <si>
    <r>
      <t xml:space="preserve">Approximate diameter of a </t>
    </r>
    <r>
      <rPr>
        <i/>
        <sz val="11"/>
        <color theme="1"/>
        <rFont val="Times New Roman"/>
        <family val="1"/>
      </rPr>
      <t>Harrisia pomanensis</t>
    </r>
    <r>
      <rPr>
        <sz val="11"/>
        <color theme="1"/>
        <rFont val="Times New Roman"/>
        <family val="1"/>
      </rPr>
      <t xml:space="preserve"> shoot in Figure 3</t>
    </r>
  </si>
  <si>
    <t>Harrisia pomanensis</t>
  </si>
  <si>
    <t>Harrisia cactus</t>
  </si>
  <si>
    <t>Coastal Dune Surveying Using a Low-Cost Remotely Piloted Aerial System (RPAS)</t>
  </si>
  <si>
    <t>Julia G. Moloney, Mike J. Hilton, Pascal Sirguey, and Tom Simons-Smith</t>
  </si>
  <si>
    <t>Journal of Coastal Research</t>
  </si>
  <si>
    <t>https://doi.org/10.2112/JCOASTRES-D-17-00076.1</t>
  </si>
  <si>
    <t>Coastal dunes</t>
  </si>
  <si>
    <t>Approximate width of the dunes in Figure 7d</t>
  </si>
  <si>
    <t>St. Kilda Beach, Dunedin</t>
  </si>
  <si>
    <t>Nuno C. de Sá, Paula Castro, Sabrina Carvalho, Elizabete Marchante, Francisco A. López-Núñez, and Hélia Marchante</t>
  </si>
  <si>
    <t>Frontiers in Plant Sciences</t>
  </si>
  <si>
    <t>doi: 10.3389/fpls.2018.00293</t>
  </si>
  <si>
    <t>Acacia longifolia</t>
  </si>
  <si>
    <t>Central-northern coast of Portugal</t>
  </si>
  <si>
    <t>Invasive plants on sandy dunes</t>
  </si>
  <si>
    <t>Can drones count gulls? Minimal disturbance and semiautomated image processing with an unmannedaerial vehicle for colony-nesting seabirds</t>
  </si>
  <si>
    <t>Skokholm Island, Wales, UK</t>
  </si>
  <si>
    <t> 51.69</t>
  </si>
  <si>
    <t>−5.28</t>
  </si>
  <si>
    <t>Graham P. Rush,  Lucy E. Clarke,  Meg Stone,  Matt J. Wood</t>
  </si>
  <si>
    <t>https://doi.org/10.1002/ece3.4495</t>
  </si>
  <si>
    <t>8(24)</t>
  </si>
  <si>
    <t>Larus fuscus</t>
  </si>
  <si>
    <t>Bluebell</t>
  </si>
  <si>
    <t>Lesser black-backed gull</t>
  </si>
  <si>
    <t>Larus marinus</t>
  </si>
  <si>
    <t>Hyacinthoides nonscripta</t>
  </si>
  <si>
    <t>Great black-backed gull </t>
  </si>
  <si>
    <t>Larus argenteus</t>
  </si>
  <si>
    <t>European herring gull</t>
  </si>
  <si>
    <t>Froese R. and Pauly D.  Editors. 2018. FishBase., World Wide Web electronic publication. (retrieved from www.fishbase.org on 17 July 2018).</t>
  </si>
  <si>
    <t>Approximate diameter of a bluebell shoot in Figure 5</t>
  </si>
  <si>
    <t>Mapping the Leaf Economic Spectrum across West African Tropical Forests Using UAV-Acquired Hyperspectral Imagery</t>
  </si>
  <si>
    <t>Approximate diameter of a tree canopy in Figure 2</t>
  </si>
  <si>
    <t>Ghana</t>
  </si>
  <si>
    <t>Ankasa Conservation Area</t>
  </si>
  <si>
    <t>Bobiri Forest Reserve</t>
  </si>
  <si>
    <t>Kogyae Strict Nature</t>
  </si>
  <si>
    <t> Eleanor Thomson, Yadvinder Malhi, Harm Bartholomeus, Imma Oliveras, Agne Gvozdevaite, Theresa Peprah, Juha Suomalainen, John Quansah, John Seidu, Christian Adonteng, Andrew Abraham, Martin Herold, Stephen Adu-Bredu and Christopher Doughty</t>
  </si>
  <si>
    <t>10(10)</t>
  </si>
  <si>
    <t>doi:10.3390/rs10101532</t>
  </si>
  <si>
    <t>Rewilding cultural landscape potentially puts both avian diversity and endemism at risk: A Tibetan Plateau case study</t>
  </si>
  <si>
    <t>Li Li, Dieter Thomas Tietze, Andreas Fritz, Zhi Lü, Matthias Bürgi, Ilse Storch</t>
  </si>
  <si>
    <t>https://doi.org/10.1016/j.biocon.2018.05.008</t>
  </si>
  <si>
    <t>Approximate width of a vegetation cluster in Figure 2b</t>
  </si>
  <si>
    <t>Multitemporal Classification of River Floodplain Vegetation Using Time Series of UAV Images</t>
  </si>
  <si>
    <t>Wimala van Iersel , Menno Straatsma, Hans Middelkoop and Elisabeth Addink</t>
  </si>
  <si>
    <t>doi:10.3390/rs10071144</t>
  </si>
  <si>
    <t>Random Forest, Object Based Image Analysis</t>
  </si>
  <si>
    <t>Approximate width of a vegetation cluster in Figure 5c</t>
  </si>
  <si>
    <t>Breemwaard floodplain</t>
  </si>
  <si>
    <t>Nyanpo Yutse Mountain </t>
  </si>
  <si>
    <t>Assessing the disturbance potential of small unoccupied aircraft systems (UAS) on gray seals (Halichoerus grypus) at breeding colonies in Nova Scotia, Canada</t>
  </si>
  <si>
    <t xml:space="preserve">Lauren Arona,  Julian Dale,  Susan G. Heaslip,  Michael O. Hammill,  and David W. Johnston </t>
  </si>
  <si>
    <t>Gray Seal</t>
  </si>
  <si>
    <t>doi: 10.7717/peerj.4467</t>
  </si>
  <si>
    <t>UAV hyperspectral and lidar data and their fusion for arid and semi‐arid land vegetation monitoring</t>
  </si>
  <si>
    <t>Temuulen T. Sankey,  Jason McVay,  Tyson L. Swetnam,  Mitchel P. McClaran,  Philip Heilman,  Mary Nichols</t>
  </si>
  <si>
    <t>Remote Sensing in Ecology and Evolution</t>
  </si>
  <si>
    <t>Mariola</t>
  </si>
  <si>
    <t>Creosote bush</t>
  </si>
  <si>
    <t>Littleleaf desert sumac</t>
  </si>
  <si>
    <t>Approximate width of a vegetation mariola cluster in Figure 4b</t>
  </si>
  <si>
    <t>Approximate width of a vegetation creosote bush  in Figure 4b</t>
  </si>
  <si>
    <t>Whitethorn acacia</t>
  </si>
  <si>
    <t>Approximate width of a vegetation whitethorn acacia cluster in Figure 4b</t>
  </si>
  <si>
    <t>Larrea tridentate</t>
  </si>
  <si>
    <t>Acacia constricta</t>
  </si>
  <si>
    <t>Parthenium incanum</t>
  </si>
  <si>
    <t>Rhus microphylla</t>
  </si>
  <si>
    <t>Hay Island</t>
  </si>
  <si>
    <t>Kendall Grassland site</t>
  </si>
  <si>
    <t>Lucky Hills Shrubland site</t>
  </si>
  <si>
    <t>Sensitivity of Adelie and Gentoo penguins to various flight activities of a micro UAV</t>
  </si>
  <si>
    <t>UAS imagery reveals new survey opportunities for counting hippos</t>
  </si>
  <si>
    <t>Using a small, consumer-grade drone to identify and count marine megafauna in shallow habitats</t>
  </si>
  <si>
    <t>A comparison of unmanned aerial vehicles (drones) and manned helicopters for monitoring macropod populations</t>
  </si>
  <si>
    <t>Matthew Gentle, Neal Finch, James Speed, Anthony Pople</t>
  </si>
  <si>
    <t>45(7)</t>
  </si>
  <si>
    <t>Wildlife Research</t>
  </si>
  <si>
    <t>https://doi.org/10.1071/WR18034</t>
  </si>
  <si>
    <t>Red kangaroo</t>
  </si>
  <si>
    <t>Swamp wallaby</t>
  </si>
  <si>
    <t>Eastern grey kangaroo</t>
  </si>
  <si>
    <t>Macropus giganteus</t>
  </si>
  <si>
    <t>Macropus rufus</t>
  </si>
  <si>
    <t>Macropus robustus</t>
  </si>
  <si>
    <t>Common wallaroo</t>
  </si>
  <si>
    <t>Red neck wallaby</t>
  </si>
  <si>
    <t>Macropus rufogriseus</t>
  </si>
  <si>
    <t>Wallabia bicolor</t>
  </si>
  <si>
    <t>Roma, Queensland</t>
  </si>
  <si>
    <t>Great Abaco Island, The Bahamas</t>
  </si>
  <si>
    <t>Commonwealth of The Bahamas</t>
  </si>
  <si>
    <t>Shark decoy</t>
  </si>
  <si>
    <t>Spotted eagle ray</t>
  </si>
  <si>
    <t>Hawksbill</t>
  </si>
  <si>
    <t>Eretmochelys imbricata</t>
  </si>
  <si>
    <t>Lemon shark</t>
  </si>
  <si>
    <t>Nurse shark</t>
  </si>
  <si>
    <t>Bonnethead shark</t>
  </si>
  <si>
    <t>Southern stingrays</t>
  </si>
  <si>
    <t>Ginglymostoma cirratum</t>
  </si>
  <si>
    <t>Dasyatis americana</t>
  </si>
  <si>
    <t>Sphyrna tiburo</t>
  </si>
  <si>
    <t>Negaprion brevirostris</t>
  </si>
  <si>
    <t>46(5)</t>
  </si>
  <si>
    <t>Latin American Journal of Aquatic Research</t>
  </si>
  <si>
    <t>DOI: 10.3856/vol46-issue5-fulltext-15</t>
  </si>
  <si>
    <t>Enie Hensel , Stephanie Wenclawski, Craig A. Layman</t>
  </si>
  <si>
    <t>Julie Linchant  , Simon Lhoest , Samuel Quevauvillers, Philippe Lejeune, Cédric Vermeulen, Jean Semeki Ngabinzeke, Basile Luse Belanganayi, Willy Delvingt, Philippe Bouché</t>
  </si>
  <si>
    <t>Congo</t>
  </si>
  <si>
    <t>PLoS OnE</t>
  </si>
  <si>
    <t>https://doi.org/10.1371/journal.pone.0206413</t>
  </si>
  <si>
    <t>13(11)</t>
  </si>
  <si>
    <t>Common hippopotamus</t>
  </si>
  <si>
    <t>A Quantitative Comparison of Low-Cost Structure from Motion (SfM) Data Collection Platforms on Beaches and Dunes</t>
  </si>
  <si>
    <t>Sandy beach</t>
  </si>
  <si>
    <t>Sandy dune</t>
  </si>
  <si>
    <t>Approximate width of the sandy beach in Figure 5a</t>
  </si>
  <si>
    <t>Approximate width of the sandy dune in Figure 5a</t>
  </si>
  <si>
    <t>Conlin M, Cohn N, Ruggiero P</t>
  </si>
  <si>
    <t>34(6)</t>
  </si>
  <si>
    <t>https://doi.org/10.2112/JCOASTRES-D-17-00160.1</t>
  </si>
  <si>
    <t>South Beach State Park</t>
  </si>
  <si>
    <t>Drone-based structure-from-motion photogrammetry captures grassland sward height variability</t>
  </si>
  <si>
    <t>Joel Forsmoo,  Karen Anderson,  Christopher J. A. Macleod,  Mark E. Wilkinson,  Richard Brazier</t>
  </si>
  <si>
    <t>55(6)</t>
  </si>
  <si>
    <t>https://doi.org/10.1111/1365-2664.13148</t>
  </si>
  <si>
    <t>Cornwall</t>
  </si>
  <si>
    <t>Assessment of defoliation during the Dendrolimus tabulaeformis Tsai et Liu disaster outbreak using UAV-based hyperspectral images</t>
  </si>
  <si>
    <t>https://doi.org/10.1016/j.rse.2018.08.024</t>
  </si>
  <si>
    <t>Pinus tabulaeformis</t>
  </si>
  <si>
    <t>Manchurian red pine</t>
  </si>
  <si>
    <t>Ning Zhang, Xiaoli Zhangm, Guijun Yang, Chenghao Zhu, Langning Huo, Haikuan Feng</t>
  </si>
  <si>
    <t>Zhu Luke</t>
  </si>
  <si>
    <t>Approximate diameter of a tree canopy in Figure 11</t>
  </si>
  <si>
    <t>Application of UAV BVLOS remote sensing data for multi-faceted analysis of Antarctic ecosystem</t>
  </si>
  <si>
    <t>Anna Zmarz, Mirosław Rodzewicz, Maciej Dąbski, Izabela Karsznia, Małgorzata Korczak-Abshire, Katarzyna J. Chwedorzewska</t>
  </si>
  <si>
    <t>https://doi.org/10.1016/j.rse.2018.08.031</t>
  </si>
  <si>
    <t>Mirounga leonina</t>
  </si>
  <si>
    <t>Leptonychotes weddellii</t>
  </si>
  <si>
    <t>Weddell seal</t>
  </si>
  <si>
    <t>Adélie penguin</t>
  </si>
  <si>
    <t>Southern elephant seal</t>
  </si>
  <si>
    <t>Penguin Island</t>
  </si>
  <si>
    <t>A new method of counting Phoca vitulina ssp. stejnegeri (Phocidae, Carnivora) on the Commander Islands (Russia)</t>
  </si>
  <si>
    <t>Evgeny G. Mamaev</t>
  </si>
  <si>
    <t>Nature Conservation Research</t>
  </si>
  <si>
    <t>DOI: 10.24189/ncr.2018.047</t>
  </si>
  <si>
    <t>Bering Island</t>
  </si>
  <si>
    <t>Toporkov Island</t>
  </si>
  <si>
    <t>Russia</t>
  </si>
  <si>
    <t>Harbor seal</t>
  </si>
  <si>
    <t>Drones and digital photogrammetry: from classifications to continuums for monitoring river habitat and hydromorphology</t>
  </si>
  <si>
    <t>Amy S. Woodget,  Robbie Austrums,  Ian P. Maddock,  Evelyn Habit</t>
  </si>
  <si>
    <t>4(4)</t>
  </si>
  <si>
    <t>San Pedro River</t>
  </si>
  <si>
    <t>Chile</t>
  </si>
  <si>
    <t>https://doi.org/10.1002/wat2.1222</t>
  </si>
  <si>
    <t>Wiley Interdisciplinary Reviews - Water</t>
  </si>
  <si>
    <t>Adapting astronomical source detection software to help detect animals in thermal images obtained by unmanned aerial systems</t>
  </si>
  <si>
    <t>S. N. Longmore, R. P. Collins, S. Pfeifer, S. E. Fox, M. Mulero-Pázmány, F. Bezombes, A. Goodwin, M. De Juan Ovelar, J. H. Knapen &amp; S. A. Wich</t>
  </si>
  <si>
    <t>http://dx.doi.org/10.1080/01431161.2017.1280639</t>
  </si>
  <si>
    <t>Ungulate</t>
  </si>
  <si>
    <t>Astro detection algorithm</t>
  </si>
  <si>
    <t>Arrowe Brook Farm Wirral</t>
  </si>
  <si>
    <t>Automated Identification of River Hydromorphological Features Using UAV High Resolution Aerial Imagery</t>
  </si>
  <si>
    <t>doi:10.3390/s151127969</t>
  </si>
  <si>
    <t>Width of the vegetation cluster on the river banks in Figure 3</t>
  </si>
  <si>
    <t>Approximate width of the river bed in Figure  3</t>
  </si>
  <si>
    <t>River Dee near Bala dam</t>
  </si>
  <si>
    <t>Monica Rivas Casado, Rocio Ballesteros Gonzalez, Thomas Kriechbaumer and Amanda Veal</t>
  </si>
  <si>
    <t>Unmanned Aircraft Systems complement biologging in spatial ecology studies</t>
  </si>
  <si>
    <t>Margarita Mulero‐Pázmány,  Jose Ángel Barasona,  Pelayo Acevedo,  Joaquín Vicente,  Juan José Negro</t>
  </si>
  <si>
    <t>https://doi.org/10.1002/ece3.1744</t>
  </si>
  <si>
    <t>Doñana Nature Reserve</t>
  </si>
  <si>
    <t>Mapping infectious disease landscapes: unmanned aerial vehicles and epidemiology</t>
  </si>
  <si>
    <t>30(11)</t>
  </si>
  <si>
    <t>Trends In Parasitology</t>
  </si>
  <si>
    <t>Long-tailed macaque</t>
  </si>
  <si>
    <t>Macaca fascicularis</t>
  </si>
  <si>
    <t>Pig-tailed macaque</t>
  </si>
  <si>
    <t>Macaca nemestrin</t>
  </si>
  <si>
    <t>Sabah</t>
  </si>
  <si>
    <t>http://dx.doi.org/10.1016/j.pt.2014.09.001</t>
  </si>
  <si>
    <t>5(21)</t>
  </si>
  <si>
    <t>Aetobatus narinari</t>
  </si>
  <si>
    <t>Estimating production in ducks: a comparison between ground surveys and unmanned aircraft surveys</t>
  </si>
  <si>
    <t>Fornace KM, Drakeley CJ, William T, Espino F, Cox J</t>
  </si>
  <si>
    <t>Hannu Pöysä, Juho Kotilainen, Veli-Matti Väänänen,Mervi Kunnasranta</t>
  </si>
  <si>
    <t>European Journal of Wildlife Research</t>
  </si>
  <si>
    <t>https://doi.org/10.1007/s10344-018-1238-2</t>
  </si>
  <si>
    <t>Anas crecca</t>
  </si>
  <si>
    <t>Bucephala clangula</t>
  </si>
  <si>
    <t>Blue-winged teal</t>
  </si>
  <si>
    <t>Common goldeneye</t>
  </si>
  <si>
    <t>Maaninka</t>
  </si>
  <si>
    <t>Robust quantification of riverine land cover dynamics by high-resolution remote sensing</t>
  </si>
  <si>
    <t>Gillian Milani, Michele Volpi, Diego Tonolla, Michael Doering, Christopher Robinson,Mathias Kneubühler, Michael Schaepman</t>
  </si>
  <si>
    <t>https://doi.org/10.1016/j.rse.2018.08.035</t>
  </si>
  <si>
    <t>Pixel based classification</t>
  </si>
  <si>
    <t>Sarine river</t>
  </si>
  <si>
    <t>Sense river</t>
  </si>
  <si>
    <t>Artemisia tridentata wyomingensis</t>
  </si>
  <si>
    <t>Wyoming big sagebrush</t>
  </si>
  <si>
    <t>Lemhi Valley</t>
  </si>
  <si>
    <t>Camas Prairie</t>
  </si>
  <si>
    <t>doi: 10.1111/2041-210X.13008</t>
  </si>
  <si>
    <t>Habitat structure modifies microclimate: an approach for mapping fine-scale thermal refuge</t>
  </si>
  <si>
    <t>Charlotte R. Milling, Janet L. Rachlow, Peter J. Olsoy, Mark A. Chappell, Timothy R. Johnson, Jennifer S. Forbey, Lisa A. Shipley, Daniel H. Thornton</t>
  </si>
  <si>
    <t>Inferring the rules of social interaction in migrating caribou</t>
  </si>
  <si>
    <t>Colin J. Torney, Myles Lamont, Leon Debell, Ryan J. Angohiatok, Lisa-Marie Leclerc and Andrew M. Berdahl</t>
  </si>
  <si>
    <t>http://dx.doi.org/10.1098/rstb.2017.0385</t>
  </si>
  <si>
    <t>Victoria Island</t>
  </si>
  <si>
    <t>Barren-ground caribou</t>
  </si>
  <si>
    <t>Rangifer tarandus groenlandicus</t>
  </si>
  <si>
    <t>Continent of affiliation of first author</t>
  </si>
  <si>
    <t>Country of affiliation of first author</t>
  </si>
  <si>
    <t>Advanced</t>
  </si>
  <si>
    <t>Europe</t>
  </si>
  <si>
    <t>North America</t>
  </si>
  <si>
    <t>Oceania</t>
  </si>
  <si>
    <t>Asia</t>
  </si>
  <si>
    <t>Africa</t>
  </si>
  <si>
    <t>Developing</t>
  </si>
  <si>
    <t>Not Applicable</t>
  </si>
  <si>
    <t xml:space="preserve">Marie‑Charlott Rümmler, Osama Mustafa, Jakob Maercke, Hans‑Ulrich Peter, Jan Esefeld </t>
  </si>
  <si>
    <t>https://doi.org/10.1007/s00300-018-2385-3</t>
  </si>
  <si>
    <t>Loreto Bay National Park</t>
  </si>
  <si>
    <t>South America</t>
  </si>
  <si>
    <t>Carlos A. Domínguez‐Sánchez,  Karina A. Acevedo‐Whitehouse,  Diane Gendron</t>
  </si>
  <si>
    <t>Hot monkey, cold reality: surveying rainforest canopy mammals using drone-mounted thermal infrared sensors</t>
  </si>
  <si>
    <t>Roland Kays, James Sheppard, Kevin Mclean, Charlie Welch, Cris Paunescu, Victor Want, Greg Kravit &amp; Meg Crofoot</t>
  </si>
  <si>
    <t>Howler monkey</t>
  </si>
  <si>
    <t>Kinkajou</t>
  </si>
  <si>
    <t>Spider monkey</t>
  </si>
  <si>
    <t>Alouatta palliata</t>
  </si>
  <si>
    <t>Ateles geoffroyi</t>
  </si>
  <si>
    <t>Potos flavus</t>
  </si>
  <si>
    <t>Panama</t>
  </si>
  <si>
    <t>Smithsonian Tropical Research Institute</t>
  </si>
  <si>
    <t>−79.8369</t>
  </si>
  <si>
    <t>https://doi.org/10.1080/01431161.2018.1523580</t>
  </si>
  <si>
    <t>https://doi.org/10.1111/mms.12482</t>
  </si>
  <si>
    <t>A Convolutional Neural Network for Detecting Sea Turtles in Drone Imagery</t>
  </si>
  <si>
    <t>Patrick C. Gray, Abram B. Fleishman, David J. Klein, Matthew W. McKown, Vanessa S. Bézy, Kenneth J. Lohmann, and David W. Johnston</t>
  </si>
  <si>
    <t>Methods in Ecology an Evolution</t>
  </si>
  <si>
    <t>doi: 10.1111/2041-210X.13132</t>
  </si>
  <si>
    <t>Ostional National Wildlife Refuge</t>
  </si>
  <si>
    <t>Michael D. Collins</t>
  </si>
  <si>
    <t>Using a Drone to Search for the Ivory-Billed Woodpecker (Campephilus principalis)</t>
  </si>
  <si>
    <t>Ivory-Billed Woodpecker</t>
  </si>
  <si>
    <t>Campephilus principalis</t>
  </si>
  <si>
    <t>doi:10.3390/drones2010011</t>
  </si>
  <si>
    <t>Pearl River Swamp</t>
  </si>
  <si>
    <t>Spatial positioning of individuals in a group of feral horses: a case study using drone technology</t>
  </si>
  <si>
    <t>Sota Inoue, Shinya Yamamoto, Monamie Ringhofer, Renata S. Mendonça, Carlos Pereira, Satoshi Hirata</t>
  </si>
  <si>
    <t>Serra D’Arga</t>
  </si>
  <si>
    <t>Mammal Research</t>
  </si>
  <si>
    <t>https://doi.org/10.1007/s13364-018-0400-2</t>
  </si>
  <si>
    <t>Feral horse</t>
  </si>
  <si>
    <t>Drone Monitoring of Breeding Waterbird Populations: The Case of the Glossy Ibis</t>
  </si>
  <si>
    <t>2(4)</t>
  </si>
  <si>
    <t>Glossy Ibis</t>
  </si>
  <si>
    <t>Doñana wetlands</t>
  </si>
  <si>
    <t>Plegadis falcinellus</t>
  </si>
  <si>
    <t>doi:10.3390/drones2040042</t>
  </si>
  <si>
    <t>Isabel Afán, Manuel Máñez and Ricardo Díaz-Delgado</t>
  </si>
  <si>
    <t>Wapusk National Park</t>
  </si>
  <si>
    <t>Lake Cargelligo</t>
  </si>
  <si>
    <t>Bhattacharya, K-mediuns, Euclidian length, Maximum Likelihood Classification, K-Means Clustering</t>
  </si>
  <si>
    <t>Object Based Image Analysis, K-Means Clustering</t>
  </si>
  <si>
    <t>Naïve Bayes, K-Nearest Neighbours, Random Forest, Artificial Neural Network, Decision Trees</t>
  </si>
  <si>
    <t>K-Nearest Neighbors, Random Forest</t>
  </si>
  <si>
    <t>Random Gorest</t>
  </si>
  <si>
    <t>Object Based Image Analysis, Artificial Neural Network, Random Forest, Support Vector Machines</t>
  </si>
  <si>
    <t>Decission Tree</t>
  </si>
  <si>
    <t>Tubosa sparse</t>
  </si>
  <si>
    <t>Charadriiformes (decoy)</t>
  </si>
  <si>
    <t>Animal nest</t>
  </si>
  <si>
    <t>Primate nest</t>
  </si>
  <si>
    <t>https://doi.org/10.3390/rs9050413</t>
  </si>
  <si>
    <t>Journal of Applied Ecology</t>
  </si>
  <si>
    <t>Philosophical Transactions of the Royal Society B</t>
  </si>
  <si>
    <t>Approximate width of the moss bed on Figure 4</t>
  </si>
  <si>
    <t>IUCN Red List status</t>
  </si>
  <si>
    <t xml:space="preserve">Species' Red List status </t>
  </si>
  <si>
    <t>Country of affiliation statuts</t>
  </si>
  <si>
    <t>Country of study site statuts</t>
  </si>
  <si>
    <t>Continent of study site</t>
  </si>
  <si>
    <t>Economic statuts of the country in which the first author's university of affiliation is located as either "Advanced" or "Developing"</t>
  </si>
  <si>
    <t>Approximate diameter of a sagebrush shoot in Figure 2</t>
  </si>
  <si>
    <t>Country of affiliation status</t>
  </si>
  <si>
    <t>Country of study site status</t>
  </si>
  <si>
    <t>Economic status of the country in which the study site is located as either "Advanced" or "Developing"</t>
  </si>
  <si>
    <t>Body Size</t>
  </si>
  <si>
    <t>Plant size</t>
  </si>
  <si>
    <t>Feature size</t>
  </si>
  <si>
    <t>Nest  Size</t>
  </si>
  <si>
    <t>Nest  size</t>
  </si>
  <si>
    <t>Body size</t>
  </si>
  <si>
    <t>Minimum detectable size of the gaps between the tree according Figure 1</t>
  </si>
  <si>
    <t>Approximate diameter of mesquite shrubs on Figure 5</t>
  </si>
  <si>
    <t>Approximate size of a vegetation cluster in Figure 3</t>
  </si>
  <si>
    <t>Approximate width of a vegetation bed in Figure 4</t>
  </si>
  <si>
    <t>Approximate width of the gully in Figure 3</t>
  </si>
  <si>
    <t>Approximate diameter of a tree stump in Figure 2</t>
  </si>
  <si>
    <t>Approximate width of the Acacias cluster in Figure 4</t>
  </si>
  <si>
    <t>Approximate width of a littleleaf desert sumac cluster in Figure 4b</t>
  </si>
  <si>
    <t xml:space="preserve">Measured Hight of the grass </t>
  </si>
  <si>
    <t xml:space="preserve">Continent on which the first author's university of affiliation is located </t>
  </si>
  <si>
    <t>Continent on which the study site is located</t>
  </si>
  <si>
    <t>The following supplement accompanies the article</t>
  </si>
  <si>
    <t xml:space="preserve">Importance of machine learning for enhancing ecological studies </t>
  </si>
  <si>
    <t>using information-rich imagery</t>
  </si>
  <si>
    <t>Antoine M. Dujon*, Gail Schofield*</t>
  </si>
  <si>
    <t>Supplement 1.</t>
  </si>
  <si>
    <t>Endangered Species Research 39: 91–104 (2019)</t>
  </si>
  <si>
    <t>*Corresponding author: antoine.dujon@yahoo.fr ; gail.schofield@qmul.ac.uk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</si>
</sst>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333333"/>
      <name val="Times New Roman"/>
      <family val="1"/>
    </font>
    <font>
      <i/>
      <sz val="11"/>
      <color rgb="FF000000"/>
      <name val="Times New Roman"/>
      <family val="1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i/>
      <sz val="9"/>
      <color indexed="8"/>
      <name val="Times"/>
    </font>
    <font>
      <sz val="11"/>
      <name val="Calibri"/>
      <family val="2"/>
    </font>
    <font>
      <b/>
      <sz val="16"/>
      <color indexed="8"/>
      <name val="Times"/>
    </font>
    <font>
      <b/>
      <sz val="11"/>
      <color indexed="8"/>
      <name val="Times"/>
    </font>
    <font>
      <b/>
      <vertAlign val="superscript"/>
      <sz val="9"/>
      <color indexed="8"/>
      <name val="Times"/>
    </font>
    <font>
      <sz val="9"/>
      <color indexed="8"/>
      <name val="Times"/>
    </font>
    <font>
      <sz val="9"/>
      <name val="Times"/>
    </font>
    <font>
      <b/>
      <sz val="11"/>
      <name val="Times New Roman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1" applyFont="1" applyFill="1" applyBorder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5" borderId="0" xfId="0" applyFont="1" applyFill="1" applyBorder="1"/>
    <xf numFmtId="0" fontId="5" fillId="6" borderId="0" xfId="0" applyFont="1" applyFill="1" applyBorder="1"/>
    <xf numFmtId="0" fontId="5" fillId="7" borderId="0" xfId="0" applyFont="1" applyFill="1" applyBorder="1"/>
    <xf numFmtId="0" fontId="5" fillId="8" borderId="0" xfId="0" applyFont="1" applyFill="1" applyBorder="1"/>
    <xf numFmtId="0" fontId="5" fillId="9" borderId="0" xfId="0" applyFont="1" applyFill="1" applyBorder="1"/>
    <xf numFmtId="0" fontId="5" fillId="10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5" fillId="11" borderId="0" xfId="0" applyFont="1" applyFill="1" applyBorder="1"/>
    <xf numFmtId="0" fontId="5" fillId="3" borderId="0" xfId="0" applyFont="1" applyFill="1" applyBorder="1"/>
    <xf numFmtId="0" fontId="5" fillId="12" borderId="0" xfId="0" applyFont="1" applyFill="1" applyBorder="1"/>
    <xf numFmtId="0" fontId="5" fillId="13" borderId="0" xfId="0" applyFont="1" applyFill="1" applyBorder="1"/>
    <xf numFmtId="0" fontId="5" fillId="14" borderId="0" xfId="0" applyFont="1" applyFill="1" applyBorder="1"/>
    <xf numFmtId="0" fontId="5" fillId="15" borderId="0" xfId="0" applyFont="1" applyFill="1" applyBorder="1"/>
    <xf numFmtId="0" fontId="5" fillId="16" borderId="0" xfId="0" applyFont="1" applyFill="1" applyBorder="1"/>
    <xf numFmtId="0" fontId="5" fillId="17" borderId="0" xfId="0" applyFont="1" applyFill="1" applyBorder="1"/>
    <xf numFmtId="0" fontId="5" fillId="18" borderId="0" xfId="0" applyFont="1" applyFill="1" applyBorder="1"/>
    <xf numFmtId="0" fontId="5" fillId="19" borderId="0" xfId="0" applyFont="1" applyFill="1" applyBorder="1"/>
    <xf numFmtId="0" fontId="5" fillId="20" borderId="0" xfId="0" applyFont="1" applyFill="1" applyBorder="1"/>
    <xf numFmtId="0" fontId="5" fillId="21" borderId="0" xfId="0" applyFont="1" applyFill="1" applyBorder="1"/>
    <xf numFmtId="0" fontId="2" fillId="0" borderId="0" xfId="1" applyFill="1" applyBorder="1"/>
    <xf numFmtId="2" fontId="5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Border="1"/>
    <xf numFmtId="0" fontId="16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 applyBorder="1"/>
    <xf numFmtId="0" fontId="21" fillId="0" borderId="0" xfId="2" applyFont="1" applyBorder="1"/>
  </cellXfs>
  <cellStyles count="3">
    <cellStyle name="Link" xfId="1" builtinId="8"/>
    <cellStyle name="Standard" xfId="0" builtinId="0"/>
    <cellStyle name="Standard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16/j.pt.2014.09.001" TargetMode="External"/><Relationship Id="rId2" Type="http://schemas.openxmlformats.org/officeDocument/2006/relationships/hyperlink" Target="https://doi.org/10.3390/rs9050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200" zoomScaleNormal="200" zoomScalePageLayoutView="200" workbookViewId="0">
      <selection activeCell="I6" sqref="I6"/>
    </sheetView>
  </sheetViews>
  <sheetFormatPr baseColWidth="10" defaultRowHeight="14" x14ac:dyDescent="0"/>
  <sheetData>
    <row r="1" spans="1:11" ht="21" customHeight="1">
      <c r="A1" s="59"/>
      <c r="B1" s="60"/>
      <c r="C1" s="60"/>
      <c r="D1" s="60"/>
      <c r="E1" s="59"/>
      <c r="F1" s="59" t="s">
        <v>1958</v>
      </c>
      <c r="G1" s="60"/>
      <c r="H1" s="60"/>
      <c r="I1" s="60"/>
      <c r="J1" s="60"/>
      <c r="K1" s="60"/>
    </row>
    <row r="2" spans="1:11" ht="60" customHeight="1">
      <c r="A2" s="61"/>
      <c r="B2" s="62"/>
      <c r="C2" s="60"/>
      <c r="D2" s="60"/>
      <c r="E2" s="61"/>
      <c r="F2" s="61" t="s">
        <v>1959</v>
      </c>
      <c r="G2" s="60"/>
      <c r="H2" s="60"/>
      <c r="I2" s="60"/>
      <c r="J2" s="60"/>
      <c r="K2" s="60"/>
    </row>
    <row r="3" spans="1:11" ht="21" customHeight="1">
      <c r="A3" s="61"/>
      <c r="B3" s="62"/>
      <c r="C3" s="60"/>
      <c r="D3" s="60"/>
      <c r="E3" s="61"/>
      <c r="F3" s="61" t="s">
        <v>1960</v>
      </c>
      <c r="G3" s="60"/>
      <c r="H3" s="60"/>
      <c r="I3" s="60"/>
      <c r="J3" s="60"/>
      <c r="K3" s="60"/>
    </row>
    <row r="4" spans="1:11" ht="26" customHeight="1">
      <c r="A4" s="63"/>
      <c r="B4" s="62"/>
      <c r="C4" s="60"/>
      <c r="D4" s="60"/>
      <c r="E4" s="63"/>
      <c r="F4" s="63" t="s">
        <v>1961</v>
      </c>
      <c r="G4" s="60"/>
      <c r="H4" s="60"/>
      <c r="I4" s="60"/>
      <c r="J4" s="60"/>
      <c r="K4" s="60"/>
    </row>
    <row r="5" spans="1:11">
      <c r="A5" s="60"/>
      <c r="B5" s="62"/>
      <c r="C5" s="60"/>
      <c r="D5" s="60"/>
      <c r="E5" s="64"/>
      <c r="F5" s="63"/>
      <c r="G5" s="60"/>
      <c r="H5" s="60"/>
      <c r="I5" s="60"/>
      <c r="J5" s="60"/>
      <c r="K5" s="60"/>
    </row>
    <row r="6" spans="1:11" ht="33" customHeight="1">
      <c r="A6" s="60"/>
      <c r="B6" s="62"/>
      <c r="C6" s="60"/>
      <c r="D6" s="60"/>
      <c r="E6" s="64"/>
      <c r="F6" s="65" t="s">
        <v>1964</v>
      </c>
      <c r="G6" s="66"/>
      <c r="H6" s="60"/>
      <c r="I6" s="60"/>
      <c r="J6" s="60"/>
      <c r="K6" s="60"/>
    </row>
    <row r="7" spans="1:11" ht="33" customHeight="1">
      <c r="A7" s="60"/>
      <c r="B7" s="62"/>
      <c r="C7" s="60"/>
      <c r="D7" s="60"/>
      <c r="E7" s="64"/>
      <c r="F7" s="59" t="s">
        <v>1963</v>
      </c>
      <c r="G7" s="60"/>
      <c r="H7" s="60"/>
      <c r="I7" s="60"/>
      <c r="J7" s="60"/>
      <c r="K7" s="60"/>
    </row>
    <row r="8" spans="1:1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>
      <c r="A10" s="60"/>
      <c r="B10" s="67" t="s">
        <v>1962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</sheetData>
  <phoneticPr fontId="22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9" workbookViewId="0">
      <selection activeCell="B38" sqref="B38"/>
    </sheetView>
  </sheetViews>
  <sheetFormatPr baseColWidth="10" defaultColWidth="8.83203125" defaultRowHeight="14" x14ac:dyDescent="0"/>
  <cols>
    <col min="1" max="1" width="36.5" style="4" bestFit="1" customWidth="1"/>
    <col min="2" max="2" width="112.33203125" style="4" bestFit="1" customWidth="1"/>
    <col min="3" max="16384" width="8.83203125" style="4"/>
  </cols>
  <sheetData>
    <row r="1" spans="1:2" s="3" customFormat="1">
      <c r="A1" s="6" t="s">
        <v>1530</v>
      </c>
      <c r="B1" s="6" t="s">
        <v>1481</v>
      </c>
    </row>
    <row r="2" spans="1:2">
      <c r="A2" s="7" t="s">
        <v>0</v>
      </c>
      <c r="B2" s="8" t="s">
        <v>1476</v>
      </c>
    </row>
    <row r="3" spans="1:2">
      <c r="A3" s="7" t="s">
        <v>1</v>
      </c>
      <c r="B3" s="8" t="s">
        <v>1477</v>
      </c>
    </row>
    <row r="4" spans="1:2">
      <c r="A4" s="7" t="s">
        <v>2</v>
      </c>
      <c r="B4" s="8" t="s">
        <v>1478</v>
      </c>
    </row>
    <row r="5" spans="1:2">
      <c r="A5" s="7" t="s">
        <v>3</v>
      </c>
      <c r="B5" s="8" t="s">
        <v>1479</v>
      </c>
    </row>
    <row r="6" spans="1:2">
      <c r="A6" s="7" t="s">
        <v>4</v>
      </c>
      <c r="B6" s="8" t="s">
        <v>1532</v>
      </c>
    </row>
    <row r="7" spans="1:2">
      <c r="A7" s="7" t="s">
        <v>5</v>
      </c>
      <c r="B7" s="8" t="s">
        <v>1533</v>
      </c>
    </row>
    <row r="8" spans="1:2">
      <c r="A8" s="7" t="s">
        <v>6</v>
      </c>
      <c r="B8" s="8" t="s">
        <v>1480</v>
      </c>
    </row>
    <row r="9" spans="1:2">
      <c r="A9" s="9" t="s">
        <v>1531</v>
      </c>
      <c r="B9" s="8" t="s">
        <v>1538</v>
      </c>
    </row>
    <row r="10" spans="1:2">
      <c r="A10" s="7" t="s">
        <v>7</v>
      </c>
      <c r="B10" s="8" t="s">
        <v>1539</v>
      </c>
    </row>
    <row r="11" spans="1:2">
      <c r="A11" s="7" t="s">
        <v>8</v>
      </c>
      <c r="B11" s="8" t="s">
        <v>1527</v>
      </c>
    </row>
    <row r="12" spans="1:2">
      <c r="A12" s="7" t="s">
        <v>9</v>
      </c>
      <c r="B12" s="8" t="s">
        <v>1526</v>
      </c>
    </row>
    <row r="13" spans="1:2">
      <c r="A13" s="7" t="s">
        <v>10</v>
      </c>
      <c r="B13" s="8" t="s">
        <v>1523</v>
      </c>
    </row>
    <row r="14" spans="1:2">
      <c r="A14" s="7" t="s">
        <v>1540</v>
      </c>
      <c r="B14" s="8" t="s">
        <v>1541</v>
      </c>
    </row>
    <row r="15" spans="1:2">
      <c r="A15" s="7" t="s">
        <v>12</v>
      </c>
      <c r="B15" s="10" t="s">
        <v>1495</v>
      </c>
    </row>
    <row r="16" spans="1:2">
      <c r="A16" s="7" t="s">
        <v>13</v>
      </c>
      <c r="B16" s="8" t="s">
        <v>1534</v>
      </c>
    </row>
    <row r="17" spans="1:2">
      <c r="A17" s="8" t="s">
        <v>1931</v>
      </c>
      <c r="B17" s="8" t="s">
        <v>1932</v>
      </c>
    </row>
    <row r="18" spans="1:2">
      <c r="A18" s="7" t="s">
        <v>1941</v>
      </c>
      <c r="B18" s="8" t="s">
        <v>1482</v>
      </c>
    </row>
    <row r="19" spans="1:2">
      <c r="A19" s="7" t="s">
        <v>1943</v>
      </c>
      <c r="B19" s="8" t="s">
        <v>1528</v>
      </c>
    </row>
    <row r="20" spans="1:2">
      <c r="A20" s="7" t="s">
        <v>1942</v>
      </c>
      <c r="B20" s="8" t="s">
        <v>1483</v>
      </c>
    </row>
    <row r="21" spans="1:2">
      <c r="A21" s="7" t="s">
        <v>1944</v>
      </c>
      <c r="B21" s="8" t="s">
        <v>1484</v>
      </c>
    </row>
    <row r="22" spans="1:2">
      <c r="A22" s="9" t="s">
        <v>1489</v>
      </c>
      <c r="B22" s="8" t="s">
        <v>1485</v>
      </c>
    </row>
    <row r="23" spans="1:2">
      <c r="A23" s="7" t="s">
        <v>1494</v>
      </c>
      <c r="B23" s="8" t="s">
        <v>1486</v>
      </c>
    </row>
    <row r="24" spans="1:2">
      <c r="A24" s="7" t="s">
        <v>14</v>
      </c>
      <c r="B24" s="8" t="s">
        <v>1529</v>
      </c>
    </row>
    <row r="25" spans="1:2">
      <c r="A25" s="9" t="s">
        <v>1496</v>
      </c>
      <c r="B25" s="10" t="s">
        <v>1496</v>
      </c>
    </row>
    <row r="26" spans="1:2">
      <c r="A26" s="7" t="s">
        <v>1491</v>
      </c>
      <c r="B26" s="8" t="s">
        <v>1488</v>
      </c>
    </row>
    <row r="27" spans="1:2">
      <c r="A27" s="7" t="s">
        <v>15</v>
      </c>
      <c r="B27" s="8" t="s">
        <v>1487</v>
      </c>
    </row>
    <row r="28" spans="1:2">
      <c r="A28" s="7" t="s">
        <v>1492</v>
      </c>
      <c r="B28" s="8" t="s">
        <v>1524</v>
      </c>
    </row>
    <row r="29" spans="1:2">
      <c r="A29" s="7" t="s">
        <v>1493</v>
      </c>
      <c r="B29" s="8" t="s">
        <v>1525</v>
      </c>
    </row>
    <row r="30" spans="1:2">
      <c r="A30" s="7" t="s">
        <v>1938</v>
      </c>
      <c r="B30" s="10" t="s">
        <v>1936</v>
      </c>
    </row>
    <row r="31" spans="1:2">
      <c r="A31" s="7" t="s">
        <v>1939</v>
      </c>
      <c r="B31" s="10" t="s">
        <v>1940</v>
      </c>
    </row>
    <row r="32" spans="1:2">
      <c r="A32" s="7" t="s">
        <v>1862</v>
      </c>
      <c r="B32" s="10" t="s">
        <v>1956</v>
      </c>
    </row>
    <row r="33" spans="1:2">
      <c r="A33" s="7" t="s">
        <v>1935</v>
      </c>
      <c r="B33" s="10" t="s">
        <v>1957</v>
      </c>
    </row>
    <row r="36" spans="1:2">
      <c r="A36" s="11"/>
    </row>
    <row r="37" spans="1:2">
      <c r="A37" s="11"/>
    </row>
    <row r="38" spans="1:2">
      <c r="A38" s="11"/>
    </row>
    <row r="39" spans="1:2">
      <c r="A39" s="11"/>
    </row>
  </sheetData>
  <conditionalFormatting sqref="A12">
    <cfRule type="cellIs" dxfId="0" priority="1" operator="equal">
      <formula>"Wetland"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52"/>
  <sheetViews>
    <sheetView zoomScale="95" zoomScaleNormal="95" zoomScalePageLayoutView="95" workbookViewId="0">
      <pane ySplit="1" topLeftCell="A216" activePane="bottomLeft" state="frozen"/>
      <selection activeCell="K1" sqref="K1"/>
      <selection pane="bottomLeft" activeCell="W7" sqref="W7"/>
    </sheetView>
  </sheetViews>
  <sheetFormatPr baseColWidth="10" defaultColWidth="8.83203125" defaultRowHeight="13" x14ac:dyDescent="0"/>
  <cols>
    <col min="1" max="1" width="19" style="10" customWidth="1"/>
    <col min="2" max="2" width="82.5" style="10" bestFit="1" customWidth="1"/>
    <col min="3" max="3" width="66.5" style="10" customWidth="1"/>
    <col min="4" max="4" width="23.5" style="14" bestFit="1" customWidth="1"/>
    <col min="5" max="5" width="8.83203125" style="10"/>
    <col min="6" max="6" width="77.33203125" style="10" bestFit="1" customWidth="1"/>
    <col min="7" max="7" width="59.5" style="10" bestFit="1" customWidth="1"/>
    <col min="8" max="8" width="22" style="10" bestFit="1" customWidth="1"/>
    <col min="9" max="9" width="24" style="10" bestFit="1" customWidth="1"/>
    <col min="10" max="10" width="89.5" style="10" bestFit="1" customWidth="1"/>
    <col min="11" max="12" width="26.6640625" style="10" customWidth="1"/>
    <col min="13" max="13" width="20.6640625" style="10" bestFit="1" customWidth="1"/>
    <col min="14" max="14" width="34.1640625" style="10" bestFit="1" customWidth="1"/>
    <col min="15" max="15" width="26.5" style="10" bestFit="1" customWidth="1"/>
    <col min="16" max="16" width="30.83203125" style="10" bestFit="1" customWidth="1"/>
    <col min="17" max="17" width="30.83203125" style="10" customWidth="1"/>
    <col min="18" max="21" width="18.5" style="10" customWidth="1"/>
    <col min="22" max="22" width="24.33203125" style="10" bestFit="1" customWidth="1"/>
    <col min="23" max="23" width="78.33203125" style="10" bestFit="1" customWidth="1"/>
    <col min="24" max="24" width="33" style="10" bestFit="1" customWidth="1"/>
    <col min="25" max="25" width="30.83203125" style="10" bestFit="1" customWidth="1"/>
    <col min="26" max="26" width="62.33203125" style="10" bestFit="1" customWidth="1"/>
    <col min="27" max="27" width="21.5" style="14" bestFit="1" customWidth="1"/>
    <col min="28" max="28" width="12.6640625" style="14" bestFit="1" customWidth="1"/>
    <col min="29" max="29" width="28.33203125" style="10" bestFit="1" customWidth="1"/>
    <col min="30" max="30" width="28.1640625" style="10" bestFit="1" customWidth="1"/>
    <col min="31" max="31" width="37" style="10" bestFit="1" customWidth="1"/>
    <col min="32" max="32" width="22.6640625" style="10" bestFit="1" customWidth="1"/>
    <col min="33" max="16384" width="8.83203125" style="10"/>
  </cols>
  <sheetData>
    <row r="1" spans="1:94" s="11" customFormat="1">
      <c r="A1" s="11" t="s">
        <v>0</v>
      </c>
      <c r="B1" s="11" t="s">
        <v>1</v>
      </c>
      <c r="C1" s="11" t="s">
        <v>2</v>
      </c>
      <c r="D1" s="12" t="s">
        <v>1535</v>
      </c>
      <c r="E1" s="11" t="s">
        <v>4</v>
      </c>
      <c r="F1" s="11" t="s">
        <v>5</v>
      </c>
      <c r="G1" s="13" t="s">
        <v>6</v>
      </c>
      <c r="H1" s="11" t="s">
        <v>1489</v>
      </c>
      <c r="I1" s="11" t="s">
        <v>1531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1542</v>
      </c>
      <c r="R1" s="11" t="s">
        <v>1946</v>
      </c>
      <c r="S1" s="11" t="s">
        <v>1943</v>
      </c>
      <c r="T1" s="11" t="s">
        <v>1942</v>
      </c>
      <c r="U1" s="11" t="s">
        <v>1945</v>
      </c>
      <c r="V1" s="11" t="s">
        <v>1494</v>
      </c>
      <c r="W1" s="11" t="s">
        <v>14</v>
      </c>
      <c r="X1" s="11" t="s">
        <v>1863</v>
      </c>
      <c r="Y1" s="11" t="s">
        <v>1491</v>
      </c>
      <c r="Z1" s="11" t="s">
        <v>15</v>
      </c>
      <c r="AA1" s="12" t="s">
        <v>1492</v>
      </c>
      <c r="AB1" s="12" t="s">
        <v>1493</v>
      </c>
      <c r="AC1" s="11" t="s">
        <v>1933</v>
      </c>
      <c r="AD1" s="11" t="s">
        <v>1934</v>
      </c>
      <c r="AE1" s="11" t="s">
        <v>1862</v>
      </c>
      <c r="AF1" s="11" t="s">
        <v>1935</v>
      </c>
    </row>
    <row r="2" spans="1:94">
      <c r="A2" s="10">
        <v>1</v>
      </c>
      <c r="B2" s="10" t="s">
        <v>16</v>
      </c>
      <c r="C2" s="10" t="s">
        <v>17</v>
      </c>
      <c r="D2" s="14" t="s">
        <v>18</v>
      </c>
      <c r="E2" s="10">
        <v>2004</v>
      </c>
      <c r="F2" s="10" t="s">
        <v>19</v>
      </c>
      <c r="G2" s="10" t="s">
        <v>20</v>
      </c>
      <c r="H2" s="10">
        <v>0.94399999999999995</v>
      </c>
      <c r="I2" s="10" t="s">
        <v>21</v>
      </c>
      <c r="J2" s="10" t="s">
        <v>22</v>
      </c>
      <c r="K2" s="10" t="s">
        <v>23</v>
      </c>
      <c r="L2" s="10" t="s">
        <v>24</v>
      </c>
      <c r="M2" s="10" t="s">
        <v>1925</v>
      </c>
      <c r="N2" s="10" t="s">
        <v>26</v>
      </c>
      <c r="O2" s="10" t="s">
        <v>27</v>
      </c>
      <c r="P2" s="15" t="s">
        <v>28</v>
      </c>
      <c r="Q2" s="10" t="s">
        <v>1543</v>
      </c>
      <c r="U2" s="10">
        <v>0.35</v>
      </c>
      <c r="V2" s="10" t="s">
        <v>29</v>
      </c>
      <c r="X2" s="10" t="s">
        <v>31</v>
      </c>
      <c r="Y2" s="10" t="s">
        <v>31</v>
      </c>
      <c r="Z2" s="10" t="s">
        <v>32</v>
      </c>
      <c r="AA2" s="14">
        <v>-54</v>
      </c>
      <c r="AB2" s="14">
        <v>-38</v>
      </c>
      <c r="AC2" s="10" t="s">
        <v>1864</v>
      </c>
      <c r="AD2" s="10" t="s">
        <v>1864</v>
      </c>
      <c r="AE2" s="10" t="s">
        <v>1865</v>
      </c>
      <c r="AF2" s="10" t="s">
        <v>1865</v>
      </c>
    </row>
    <row r="3" spans="1:94">
      <c r="A3" s="10">
        <v>2</v>
      </c>
      <c r="B3" s="10" t="s">
        <v>33</v>
      </c>
      <c r="C3" s="10" t="s">
        <v>34</v>
      </c>
      <c r="D3" s="14" t="s">
        <v>35</v>
      </c>
      <c r="E3" s="10">
        <v>2006</v>
      </c>
      <c r="F3" s="10" t="s">
        <v>19</v>
      </c>
      <c r="G3" s="10" t="s">
        <v>36</v>
      </c>
      <c r="H3" s="10">
        <v>0.84299999999999997</v>
      </c>
      <c r="I3" s="10" t="s">
        <v>37</v>
      </c>
      <c r="J3" s="16" t="s">
        <v>30</v>
      </c>
      <c r="K3" s="10" t="s">
        <v>23</v>
      </c>
      <c r="L3" s="10" t="s">
        <v>38</v>
      </c>
      <c r="M3" s="10" t="s">
        <v>39</v>
      </c>
      <c r="N3" s="10" t="s">
        <v>40</v>
      </c>
      <c r="O3" s="10" t="s">
        <v>41</v>
      </c>
      <c r="P3" s="15" t="s">
        <v>42</v>
      </c>
      <c r="Q3" s="10" t="s">
        <v>1543</v>
      </c>
      <c r="R3" s="10">
        <v>3.5</v>
      </c>
      <c r="V3" s="34" t="s">
        <v>1514</v>
      </c>
      <c r="X3" s="10" t="s">
        <v>43</v>
      </c>
      <c r="Y3" s="10" t="s">
        <v>43</v>
      </c>
      <c r="Z3" s="10" t="s">
        <v>44</v>
      </c>
      <c r="AA3" s="14">
        <v>25.04</v>
      </c>
      <c r="AB3" s="14">
        <v>-81.069999999999993</v>
      </c>
      <c r="AC3" s="10" t="s">
        <v>1864</v>
      </c>
      <c r="AD3" s="10" t="s">
        <v>1864</v>
      </c>
      <c r="AE3" s="10" t="s">
        <v>1866</v>
      </c>
      <c r="AF3" s="10" t="s">
        <v>1866</v>
      </c>
    </row>
    <row r="4" spans="1:94">
      <c r="A4" s="10">
        <v>2</v>
      </c>
      <c r="J4" s="16"/>
      <c r="K4" s="10" t="s">
        <v>45</v>
      </c>
      <c r="L4" s="10" t="s">
        <v>46</v>
      </c>
      <c r="M4" s="10" t="s">
        <v>25</v>
      </c>
      <c r="N4" s="10" t="s">
        <v>47</v>
      </c>
      <c r="O4" s="10" t="s">
        <v>48</v>
      </c>
      <c r="P4" s="15" t="s">
        <v>49</v>
      </c>
      <c r="Q4" s="10" t="s">
        <v>1544</v>
      </c>
      <c r="R4" s="10">
        <v>1</v>
      </c>
      <c r="V4" s="34" t="s">
        <v>1514</v>
      </c>
    </row>
    <row r="5" spans="1:94">
      <c r="A5" s="10">
        <v>3</v>
      </c>
      <c r="B5" s="10" t="s">
        <v>50</v>
      </c>
      <c r="C5" s="10" t="s">
        <v>51</v>
      </c>
      <c r="D5" s="14" t="s">
        <v>30</v>
      </c>
      <c r="E5" s="10">
        <v>2007</v>
      </c>
      <c r="F5" s="10" t="s">
        <v>52</v>
      </c>
      <c r="H5" s="17" t="s">
        <v>58</v>
      </c>
      <c r="I5" s="10" t="s">
        <v>21</v>
      </c>
      <c r="J5" s="10" t="s">
        <v>53</v>
      </c>
      <c r="K5" s="10" t="s">
        <v>54</v>
      </c>
      <c r="L5" s="10" t="s">
        <v>1566</v>
      </c>
      <c r="M5" s="10" t="s">
        <v>55</v>
      </c>
      <c r="N5" s="10" t="s">
        <v>56</v>
      </c>
      <c r="O5" s="10" t="s">
        <v>57</v>
      </c>
      <c r="T5" s="10">
        <v>1.5</v>
      </c>
      <c r="V5" s="10" t="s">
        <v>29</v>
      </c>
      <c r="W5" s="10" t="s">
        <v>59</v>
      </c>
      <c r="X5" s="10" t="s">
        <v>60</v>
      </c>
      <c r="Y5" s="10" t="s">
        <v>43</v>
      </c>
      <c r="Z5" s="10" t="s">
        <v>61</v>
      </c>
      <c r="AA5" s="14">
        <v>32.558863899999999</v>
      </c>
      <c r="AB5" s="14">
        <v>-107.08984359999999</v>
      </c>
      <c r="AC5" s="10" t="s">
        <v>1864</v>
      </c>
      <c r="AD5" s="10" t="s">
        <v>1864</v>
      </c>
      <c r="AE5" s="10" t="s">
        <v>1866</v>
      </c>
      <c r="AF5" s="10" t="s">
        <v>1866</v>
      </c>
    </row>
    <row r="6" spans="1:94">
      <c r="A6" s="10">
        <v>3</v>
      </c>
      <c r="K6" s="10" t="s">
        <v>54</v>
      </c>
      <c r="L6" s="10" t="s">
        <v>1566</v>
      </c>
      <c r="M6" s="10" t="s">
        <v>55</v>
      </c>
      <c r="N6" s="10" t="s">
        <v>56</v>
      </c>
      <c r="O6" s="10" t="s">
        <v>62</v>
      </c>
      <c r="P6" s="15" t="s">
        <v>1923</v>
      </c>
      <c r="Q6" s="10" t="s">
        <v>1549</v>
      </c>
      <c r="S6" s="10">
        <v>40</v>
      </c>
      <c r="V6" s="10" t="s">
        <v>29</v>
      </c>
      <c r="W6" s="10" t="s">
        <v>63</v>
      </c>
    </row>
    <row r="7" spans="1:94">
      <c r="A7" s="10">
        <v>4</v>
      </c>
      <c r="B7" s="10" t="s">
        <v>64</v>
      </c>
      <c r="C7" s="10" t="s">
        <v>65</v>
      </c>
      <c r="D7" s="14" t="s">
        <v>66</v>
      </c>
      <c r="E7" s="10">
        <v>2009</v>
      </c>
      <c r="F7" s="10" t="s">
        <v>67</v>
      </c>
      <c r="G7" s="10" t="s">
        <v>68</v>
      </c>
      <c r="H7" s="17" t="s">
        <v>58</v>
      </c>
      <c r="I7" s="10" t="s">
        <v>37</v>
      </c>
      <c r="J7" s="10" t="s">
        <v>30</v>
      </c>
      <c r="K7" s="10" t="s">
        <v>23</v>
      </c>
      <c r="L7" s="10" t="s">
        <v>38</v>
      </c>
      <c r="M7" s="10" t="s">
        <v>39</v>
      </c>
      <c r="N7" s="10" t="s">
        <v>69</v>
      </c>
      <c r="O7" s="10" t="s">
        <v>70</v>
      </c>
      <c r="R7" s="10">
        <v>3</v>
      </c>
      <c r="V7" s="10" t="s">
        <v>29</v>
      </c>
      <c r="X7" s="10" t="s">
        <v>60</v>
      </c>
      <c r="Y7" s="10" t="s">
        <v>72</v>
      </c>
      <c r="Z7" s="10" t="s">
        <v>71</v>
      </c>
      <c r="AA7" s="14">
        <v>-40.961599999999997</v>
      </c>
      <c r="AB7" s="14">
        <v>173.88480000000001</v>
      </c>
      <c r="AC7" s="10" t="s">
        <v>1864</v>
      </c>
      <c r="AD7" s="10" t="s">
        <v>1864</v>
      </c>
      <c r="AE7" s="10" t="s">
        <v>1866</v>
      </c>
      <c r="AF7" s="10" t="s">
        <v>1867</v>
      </c>
    </row>
    <row r="8" spans="1:94">
      <c r="A8" s="10">
        <v>5</v>
      </c>
      <c r="B8" s="10" t="s">
        <v>73</v>
      </c>
      <c r="C8" s="10" t="s">
        <v>74</v>
      </c>
      <c r="D8" s="14">
        <v>3</v>
      </c>
      <c r="E8" s="10">
        <v>2009</v>
      </c>
      <c r="F8" s="10" t="s">
        <v>75</v>
      </c>
      <c r="G8" s="10" t="s">
        <v>76</v>
      </c>
      <c r="H8" s="10">
        <v>0.64400000000000002</v>
      </c>
      <c r="I8" s="10" t="s">
        <v>21</v>
      </c>
      <c r="J8" s="10" t="s">
        <v>53</v>
      </c>
      <c r="K8" s="10" t="s">
        <v>54</v>
      </c>
      <c r="L8" s="10" t="s">
        <v>1566</v>
      </c>
      <c r="M8" s="10" t="s">
        <v>55</v>
      </c>
      <c r="N8" s="10" t="s">
        <v>56</v>
      </c>
      <c r="O8" s="10" t="s">
        <v>77</v>
      </c>
      <c r="T8" s="10">
        <v>1</v>
      </c>
      <c r="V8" s="10" t="s">
        <v>29</v>
      </c>
      <c r="W8" s="10" t="s">
        <v>78</v>
      </c>
      <c r="X8" s="10" t="s">
        <v>43</v>
      </c>
      <c r="Y8" s="10" t="s">
        <v>43</v>
      </c>
      <c r="Z8" s="10" t="s">
        <v>61</v>
      </c>
      <c r="AA8" s="14">
        <v>32.558863899999999</v>
      </c>
      <c r="AB8" s="14">
        <v>-107.08984359999999</v>
      </c>
      <c r="AC8" s="10" t="s">
        <v>1864</v>
      </c>
      <c r="AD8" s="10" t="s">
        <v>1864</v>
      </c>
      <c r="AE8" s="10" t="s">
        <v>1866</v>
      </c>
      <c r="AF8" s="10" t="s">
        <v>1866</v>
      </c>
    </row>
    <row r="9" spans="1:94">
      <c r="A9" s="10">
        <v>6</v>
      </c>
      <c r="B9" s="10" t="s">
        <v>79</v>
      </c>
      <c r="C9" s="10" t="s">
        <v>80</v>
      </c>
      <c r="D9" s="14">
        <v>19</v>
      </c>
      <c r="E9" s="10">
        <v>2009</v>
      </c>
      <c r="F9" s="10" t="s">
        <v>81</v>
      </c>
      <c r="G9" s="10" t="s">
        <v>82</v>
      </c>
      <c r="H9" s="10">
        <v>1.089</v>
      </c>
      <c r="I9" s="10" t="s">
        <v>21</v>
      </c>
      <c r="J9" s="10" t="s">
        <v>83</v>
      </c>
      <c r="K9" s="10" t="s">
        <v>45</v>
      </c>
      <c r="L9" s="10" t="s">
        <v>46</v>
      </c>
      <c r="M9" s="10" t="s">
        <v>84</v>
      </c>
      <c r="N9" s="10" t="s">
        <v>85</v>
      </c>
      <c r="O9" s="10" t="s">
        <v>86</v>
      </c>
      <c r="S9" s="10">
        <v>135</v>
      </c>
      <c r="V9" s="10" t="s">
        <v>29</v>
      </c>
      <c r="W9" s="10" t="s">
        <v>88</v>
      </c>
      <c r="X9" s="10" t="s">
        <v>89</v>
      </c>
      <c r="Y9" s="10" t="s">
        <v>43</v>
      </c>
      <c r="Z9" s="10" t="s">
        <v>90</v>
      </c>
      <c r="AA9" s="14">
        <v>44.816997499999999</v>
      </c>
      <c r="AB9" s="14">
        <v>4.2515260000000001</v>
      </c>
      <c r="AC9" s="10" t="s">
        <v>1864</v>
      </c>
      <c r="AD9" s="10" t="s">
        <v>1864</v>
      </c>
      <c r="AE9" s="10" t="s">
        <v>1865</v>
      </c>
      <c r="AF9" s="10" t="s">
        <v>1866</v>
      </c>
    </row>
    <row r="10" spans="1:94">
      <c r="A10" s="10">
        <v>7</v>
      </c>
      <c r="B10" s="10" t="s">
        <v>91</v>
      </c>
      <c r="C10" s="10" t="s">
        <v>1498</v>
      </c>
      <c r="D10" s="14" t="s">
        <v>92</v>
      </c>
      <c r="E10" s="10">
        <v>2010</v>
      </c>
      <c r="F10" s="10" t="s">
        <v>93</v>
      </c>
      <c r="G10" s="10" t="s">
        <v>94</v>
      </c>
      <c r="H10" s="10">
        <v>1.5549999999999999</v>
      </c>
      <c r="I10" s="10" t="s">
        <v>37</v>
      </c>
      <c r="J10" s="16" t="s">
        <v>30</v>
      </c>
      <c r="K10" s="10" t="s">
        <v>45</v>
      </c>
      <c r="L10" s="10" t="s">
        <v>46</v>
      </c>
      <c r="M10" s="10" t="s">
        <v>95</v>
      </c>
      <c r="O10" s="10" t="s">
        <v>96</v>
      </c>
      <c r="P10" s="15" t="s">
        <v>97</v>
      </c>
      <c r="Q10" s="10" t="s">
        <v>1544</v>
      </c>
      <c r="R10" s="10">
        <f>(3+4.5)/2</f>
        <v>3.75</v>
      </c>
      <c r="V10" s="34" t="s">
        <v>1514</v>
      </c>
      <c r="X10" s="10" t="s">
        <v>43</v>
      </c>
      <c r="Y10" s="10" t="s">
        <v>43</v>
      </c>
      <c r="Z10" s="10" t="s">
        <v>98</v>
      </c>
      <c r="AA10" s="14">
        <v>47.370600000000003</v>
      </c>
      <c r="AB10" s="14">
        <v>-114.25709999999999</v>
      </c>
      <c r="AC10" s="10" t="s">
        <v>1864</v>
      </c>
      <c r="AD10" s="10" t="s">
        <v>1864</v>
      </c>
      <c r="AE10" s="10" t="s">
        <v>1866</v>
      </c>
      <c r="AF10" s="10" t="s">
        <v>1866</v>
      </c>
    </row>
    <row r="11" spans="1:94">
      <c r="A11" s="10">
        <v>8</v>
      </c>
      <c r="B11" s="10" t="s">
        <v>99</v>
      </c>
      <c r="C11" s="10" t="s">
        <v>100</v>
      </c>
      <c r="D11" s="14" t="s">
        <v>101</v>
      </c>
      <c r="E11" s="10">
        <v>2010</v>
      </c>
      <c r="F11" s="10" t="s">
        <v>102</v>
      </c>
      <c r="G11" s="10" t="s">
        <v>103</v>
      </c>
      <c r="H11" s="10">
        <v>0.93100000000000005</v>
      </c>
      <c r="I11" s="10" t="s">
        <v>21</v>
      </c>
      <c r="J11" s="10" t="s">
        <v>104</v>
      </c>
      <c r="K11" s="10" t="s">
        <v>54</v>
      </c>
      <c r="L11" s="10" t="s">
        <v>105</v>
      </c>
      <c r="M11" s="10" t="s">
        <v>55</v>
      </c>
      <c r="O11" s="10" t="s">
        <v>106</v>
      </c>
      <c r="T11" s="10">
        <v>2</v>
      </c>
      <c r="V11" s="10" t="s">
        <v>29</v>
      </c>
      <c r="W11" s="10" t="s">
        <v>107</v>
      </c>
      <c r="X11" s="10" t="s">
        <v>43</v>
      </c>
      <c r="Y11" s="10" t="s">
        <v>43</v>
      </c>
      <c r="Z11" s="10" t="s">
        <v>108</v>
      </c>
      <c r="AA11" s="14">
        <v>43.032520900000002</v>
      </c>
      <c r="AB11" s="14">
        <v>-117.0816695</v>
      </c>
      <c r="AC11" s="10" t="s">
        <v>1864</v>
      </c>
      <c r="AD11" s="10" t="s">
        <v>1864</v>
      </c>
      <c r="AE11" s="10" t="s">
        <v>1866</v>
      </c>
      <c r="AF11" s="10" t="s">
        <v>1866</v>
      </c>
    </row>
    <row r="12" spans="1:94">
      <c r="A12" s="10">
        <v>9</v>
      </c>
      <c r="B12" s="10" t="s">
        <v>109</v>
      </c>
      <c r="C12" s="10" t="s">
        <v>110</v>
      </c>
      <c r="D12" s="14">
        <v>57</v>
      </c>
      <c r="E12" s="10">
        <v>2010</v>
      </c>
      <c r="F12" s="10" t="s">
        <v>111</v>
      </c>
      <c r="G12" s="10" t="s">
        <v>112</v>
      </c>
      <c r="H12" s="10">
        <v>0.75700000000000001</v>
      </c>
      <c r="I12" s="10" t="s">
        <v>21</v>
      </c>
      <c r="J12" s="10" t="s">
        <v>113</v>
      </c>
      <c r="K12" s="10" t="s">
        <v>45</v>
      </c>
      <c r="L12" s="10" t="s">
        <v>114</v>
      </c>
      <c r="M12" s="10" t="s">
        <v>84</v>
      </c>
      <c r="N12" s="10" t="s">
        <v>115</v>
      </c>
      <c r="O12" s="10" t="s">
        <v>116</v>
      </c>
      <c r="P12" s="15" t="s">
        <v>117</v>
      </c>
      <c r="Q12" s="10" t="s">
        <v>1549</v>
      </c>
      <c r="S12" s="10" t="s">
        <v>58</v>
      </c>
      <c r="V12" s="10" t="s">
        <v>29</v>
      </c>
      <c r="W12" s="10" t="s">
        <v>118</v>
      </c>
      <c r="X12" s="10" t="s">
        <v>119</v>
      </c>
      <c r="Y12" s="10" t="s">
        <v>119</v>
      </c>
      <c r="Z12" s="10" t="s">
        <v>120</v>
      </c>
      <c r="AA12" s="14">
        <v>-33.6077595</v>
      </c>
      <c r="AB12" s="14" t="s">
        <v>121</v>
      </c>
      <c r="AC12" s="10" t="s">
        <v>1864</v>
      </c>
      <c r="AD12" s="10" t="s">
        <v>1864</v>
      </c>
      <c r="AE12" s="10" t="s">
        <v>1867</v>
      </c>
      <c r="AF12" s="10" t="s">
        <v>1867</v>
      </c>
    </row>
    <row r="13" spans="1:94" ht="14">
      <c r="A13" s="10">
        <v>10</v>
      </c>
      <c r="B13" s="10" t="s">
        <v>122</v>
      </c>
      <c r="C13" s="10" t="s">
        <v>123</v>
      </c>
      <c r="D13" s="14" t="s">
        <v>124</v>
      </c>
      <c r="E13" s="10">
        <v>2011</v>
      </c>
      <c r="F13" s="10" t="s">
        <v>125</v>
      </c>
      <c r="G13" s="1" t="s">
        <v>126</v>
      </c>
      <c r="H13" s="10">
        <v>5.093</v>
      </c>
      <c r="I13" s="10" t="s">
        <v>37</v>
      </c>
      <c r="J13" s="16" t="s">
        <v>30</v>
      </c>
      <c r="K13" s="10" t="s">
        <v>54</v>
      </c>
      <c r="L13" s="10" t="s">
        <v>127</v>
      </c>
      <c r="M13" s="10" t="s">
        <v>55</v>
      </c>
      <c r="N13" s="10" t="s">
        <v>128</v>
      </c>
      <c r="O13" s="10" t="s">
        <v>129</v>
      </c>
      <c r="T13" s="10">
        <v>1</v>
      </c>
      <c r="V13" s="10" t="s">
        <v>29</v>
      </c>
      <c r="W13" s="10" t="s">
        <v>1947</v>
      </c>
      <c r="X13" s="10" t="s">
        <v>130</v>
      </c>
      <c r="Y13" s="10" t="s">
        <v>130</v>
      </c>
      <c r="Z13" s="10" t="s">
        <v>131</v>
      </c>
      <c r="AA13" s="14">
        <v>51.1</v>
      </c>
      <c r="AB13" s="14">
        <v>10.383330000000001</v>
      </c>
      <c r="AC13" s="10" t="s">
        <v>1864</v>
      </c>
      <c r="AD13" s="10" t="s">
        <v>1864</v>
      </c>
      <c r="AE13" s="10" t="s">
        <v>1865</v>
      </c>
      <c r="AF13" s="10" t="s">
        <v>1865</v>
      </c>
    </row>
    <row r="14" spans="1:94">
      <c r="A14" s="10">
        <v>11</v>
      </c>
      <c r="B14" s="10" t="s">
        <v>132</v>
      </c>
      <c r="C14" s="10" t="s">
        <v>133</v>
      </c>
      <c r="D14" s="19" t="s">
        <v>30</v>
      </c>
      <c r="E14" s="10">
        <v>2011</v>
      </c>
      <c r="F14" s="10" t="s">
        <v>134</v>
      </c>
      <c r="G14" s="10" t="s">
        <v>135</v>
      </c>
      <c r="H14" s="17" t="s">
        <v>58</v>
      </c>
      <c r="I14" s="10" t="s">
        <v>21</v>
      </c>
      <c r="J14" s="10" t="s">
        <v>136</v>
      </c>
      <c r="K14" s="10" t="s">
        <v>45</v>
      </c>
      <c r="L14" s="10" t="s">
        <v>46</v>
      </c>
      <c r="M14" s="10" t="s">
        <v>84</v>
      </c>
      <c r="N14" s="10" t="s">
        <v>85</v>
      </c>
      <c r="O14" s="10" t="s">
        <v>137</v>
      </c>
      <c r="P14" s="15" t="s">
        <v>138</v>
      </c>
      <c r="Q14" s="10" t="s">
        <v>1544</v>
      </c>
      <c r="S14" s="10" t="s">
        <v>58</v>
      </c>
      <c r="V14" s="10" t="s">
        <v>139</v>
      </c>
      <c r="W14" s="10" t="s">
        <v>140</v>
      </c>
      <c r="X14" s="10" t="s">
        <v>43</v>
      </c>
      <c r="Y14" s="10" t="s">
        <v>43</v>
      </c>
      <c r="Z14" s="10" t="s">
        <v>141</v>
      </c>
      <c r="AA14" s="14">
        <v>41.507712099999999</v>
      </c>
      <c r="AB14" s="14">
        <v>-112.0713052</v>
      </c>
      <c r="AC14" s="10" t="s">
        <v>1864</v>
      </c>
      <c r="AD14" s="10" t="s">
        <v>1864</v>
      </c>
      <c r="AE14" s="10" t="s">
        <v>1866</v>
      </c>
      <c r="AF14" s="10" t="s">
        <v>1866</v>
      </c>
    </row>
    <row r="15" spans="1:94">
      <c r="A15" s="10">
        <v>12</v>
      </c>
      <c r="B15" s="10" t="s">
        <v>142</v>
      </c>
      <c r="C15" s="10" t="s">
        <v>143</v>
      </c>
      <c r="D15" s="14" t="s">
        <v>144</v>
      </c>
      <c r="E15" s="10">
        <v>2011</v>
      </c>
      <c r="F15" s="10" t="s">
        <v>145</v>
      </c>
      <c r="G15" s="10" t="s">
        <v>146</v>
      </c>
      <c r="H15" s="10">
        <v>1.4610000000000001</v>
      </c>
      <c r="I15" s="10" t="s">
        <v>37</v>
      </c>
      <c r="J15" s="10" t="s">
        <v>30</v>
      </c>
      <c r="K15" s="10" t="s">
        <v>54</v>
      </c>
      <c r="L15" s="10" t="s">
        <v>105</v>
      </c>
      <c r="M15" s="10" t="s">
        <v>55</v>
      </c>
      <c r="N15" s="10" t="s">
        <v>106</v>
      </c>
      <c r="O15" s="10" t="s">
        <v>106</v>
      </c>
      <c r="T15" s="10">
        <v>1</v>
      </c>
      <c r="V15" s="10" t="s">
        <v>29</v>
      </c>
      <c r="W15" s="10" t="s">
        <v>147</v>
      </c>
      <c r="X15" s="10" t="s">
        <v>43</v>
      </c>
      <c r="Y15" s="10" t="s">
        <v>43</v>
      </c>
      <c r="Z15" s="10" t="s">
        <v>148</v>
      </c>
      <c r="AA15" s="14">
        <v>43.511951969999998</v>
      </c>
      <c r="AB15" s="14">
        <v>-112.048025</v>
      </c>
      <c r="AC15" s="10" t="s">
        <v>1864</v>
      </c>
      <c r="AD15" s="10" t="s">
        <v>1864</v>
      </c>
      <c r="AE15" s="10" t="s">
        <v>1866</v>
      </c>
      <c r="AF15" s="10" t="s">
        <v>1866</v>
      </c>
    </row>
    <row r="16" spans="1:94" s="46" customFormat="1">
      <c r="A16" s="10">
        <v>13</v>
      </c>
      <c r="B16" s="10" t="s">
        <v>149</v>
      </c>
      <c r="C16" s="10" t="s">
        <v>150</v>
      </c>
      <c r="D16" s="14" t="s">
        <v>30</v>
      </c>
      <c r="E16" s="10">
        <v>2011</v>
      </c>
      <c r="F16" s="10" t="s">
        <v>151</v>
      </c>
      <c r="G16" s="10"/>
      <c r="H16" s="17" t="s">
        <v>58</v>
      </c>
      <c r="I16" s="10" t="s">
        <v>21</v>
      </c>
      <c r="J16" s="10" t="s">
        <v>152</v>
      </c>
      <c r="K16" s="10" t="s">
        <v>54</v>
      </c>
      <c r="L16" s="10" t="s">
        <v>153</v>
      </c>
      <c r="M16" s="10" t="s">
        <v>55</v>
      </c>
      <c r="N16" s="10" t="s">
        <v>154</v>
      </c>
      <c r="O16" s="10" t="s">
        <v>154</v>
      </c>
      <c r="P16" s="10"/>
      <c r="Q16" s="10"/>
      <c r="R16" s="10"/>
      <c r="S16" s="10">
        <v>25</v>
      </c>
      <c r="T16" s="10"/>
      <c r="U16" s="10"/>
      <c r="V16" s="10" t="s">
        <v>29</v>
      </c>
      <c r="W16" s="10" t="s">
        <v>1930</v>
      </c>
      <c r="X16" s="10" t="s">
        <v>119</v>
      </c>
      <c r="Y16" s="10" t="s">
        <v>156</v>
      </c>
      <c r="Z16" s="10" t="s">
        <v>155</v>
      </c>
      <c r="AA16" s="14">
        <v>-66.333332999999996</v>
      </c>
      <c r="AB16" s="14">
        <v>110.466667</v>
      </c>
      <c r="AC16" s="10" t="s">
        <v>1864</v>
      </c>
      <c r="AD16" s="10" t="s">
        <v>1871</v>
      </c>
      <c r="AE16" s="10" t="s">
        <v>1867</v>
      </c>
      <c r="AF16" s="10" t="s">
        <v>156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</row>
    <row r="17" spans="1:32">
      <c r="A17" s="10">
        <v>14</v>
      </c>
      <c r="B17" s="10" t="s">
        <v>157</v>
      </c>
      <c r="C17" s="10" t="s">
        <v>158</v>
      </c>
      <c r="D17" s="14" t="s">
        <v>159</v>
      </c>
      <c r="E17" s="10">
        <v>2011</v>
      </c>
      <c r="F17" s="10" t="s">
        <v>160</v>
      </c>
      <c r="G17" s="10" t="s">
        <v>161</v>
      </c>
      <c r="H17" s="10">
        <v>0.64200000000000002</v>
      </c>
      <c r="I17" s="10" t="s">
        <v>21</v>
      </c>
      <c r="J17" s="10" t="s">
        <v>53</v>
      </c>
      <c r="K17" s="10" t="s">
        <v>54</v>
      </c>
      <c r="L17" s="10" t="s">
        <v>105</v>
      </c>
      <c r="M17" s="10" t="s">
        <v>55</v>
      </c>
      <c r="N17" s="10" t="s">
        <v>106</v>
      </c>
      <c r="O17" s="10" t="s">
        <v>106</v>
      </c>
      <c r="T17" s="10">
        <v>10</v>
      </c>
      <c r="V17" s="10" t="s">
        <v>29</v>
      </c>
      <c r="W17" s="10" t="s">
        <v>1948</v>
      </c>
      <c r="X17" s="10" t="s">
        <v>43</v>
      </c>
      <c r="Y17" s="10" t="s">
        <v>43</v>
      </c>
      <c r="Z17" s="10" t="s">
        <v>61</v>
      </c>
      <c r="AA17" s="14">
        <v>32.558863899999999</v>
      </c>
      <c r="AB17" s="14">
        <v>-107.08984359999999</v>
      </c>
      <c r="AC17" s="10" t="s">
        <v>1864</v>
      </c>
      <c r="AD17" s="10" t="s">
        <v>1864</v>
      </c>
      <c r="AE17" s="10" t="s">
        <v>1866</v>
      </c>
      <c r="AF17" s="10" t="s">
        <v>1866</v>
      </c>
    </row>
    <row r="18" spans="1:32">
      <c r="A18" s="10">
        <v>14</v>
      </c>
      <c r="K18" s="10" t="s">
        <v>54</v>
      </c>
      <c r="L18" s="10" t="s">
        <v>162</v>
      </c>
      <c r="M18" s="10" t="s">
        <v>55</v>
      </c>
      <c r="N18" s="10" t="s">
        <v>62</v>
      </c>
      <c r="O18" s="10" t="s">
        <v>62</v>
      </c>
      <c r="S18" s="10">
        <v>25</v>
      </c>
      <c r="V18" s="10" t="s">
        <v>29</v>
      </c>
      <c r="W18" s="10" t="s">
        <v>163</v>
      </c>
    </row>
    <row r="19" spans="1:32">
      <c r="A19" s="10">
        <v>15</v>
      </c>
      <c r="B19" s="10" t="s">
        <v>164</v>
      </c>
      <c r="C19" s="10" t="s">
        <v>1536</v>
      </c>
      <c r="D19" s="14" t="s">
        <v>30</v>
      </c>
      <c r="E19" s="10">
        <v>2011</v>
      </c>
      <c r="F19" s="10" t="s">
        <v>165</v>
      </c>
      <c r="G19" s="10" t="s">
        <v>166</v>
      </c>
      <c r="H19" s="17" t="s">
        <v>58</v>
      </c>
      <c r="I19" s="10" t="s">
        <v>21</v>
      </c>
      <c r="J19" s="10" t="s">
        <v>167</v>
      </c>
      <c r="K19" s="10" t="s">
        <v>54</v>
      </c>
      <c r="L19" s="10" t="s">
        <v>1566</v>
      </c>
      <c r="M19" s="10" t="s">
        <v>55</v>
      </c>
      <c r="N19" s="10" t="s">
        <v>168</v>
      </c>
      <c r="O19" s="10" t="s">
        <v>169</v>
      </c>
      <c r="S19" s="10">
        <v>50</v>
      </c>
      <c r="V19" s="10" t="s">
        <v>29</v>
      </c>
      <c r="W19" s="10" t="s">
        <v>170</v>
      </c>
      <c r="X19" s="10" t="s">
        <v>119</v>
      </c>
      <c r="Y19" s="10" t="s">
        <v>119</v>
      </c>
      <c r="Z19" s="10" t="s">
        <v>171</v>
      </c>
      <c r="AA19" s="14">
        <v>-15.5</v>
      </c>
      <c r="AB19" s="14">
        <v>132.5</v>
      </c>
      <c r="AC19" s="10" t="s">
        <v>1864</v>
      </c>
      <c r="AD19" s="10" t="s">
        <v>1864</v>
      </c>
      <c r="AE19" s="10" t="s">
        <v>1867</v>
      </c>
      <c r="AF19" s="10" t="s">
        <v>1867</v>
      </c>
    </row>
    <row r="20" spans="1:32">
      <c r="A20" s="10">
        <v>16</v>
      </c>
      <c r="B20" s="10" t="s">
        <v>172</v>
      </c>
      <c r="C20" s="10" t="s">
        <v>173</v>
      </c>
      <c r="D20" s="14" t="s">
        <v>174</v>
      </c>
      <c r="E20" s="10">
        <v>2011</v>
      </c>
      <c r="F20" s="10" t="s">
        <v>175</v>
      </c>
      <c r="H20" s="17" t="s">
        <v>58</v>
      </c>
      <c r="I20" s="10" t="s">
        <v>21</v>
      </c>
      <c r="J20" s="10" t="s">
        <v>87</v>
      </c>
      <c r="K20" s="10" t="s">
        <v>54</v>
      </c>
      <c r="L20" s="10" t="s">
        <v>1566</v>
      </c>
      <c r="M20" s="10" t="s">
        <v>39</v>
      </c>
      <c r="N20" s="10" t="s">
        <v>176</v>
      </c>
      <c r="O20" s="10" t="s">
        <v>177</v>
      </c>
      <c r="P20" s="15" t="s">
        <v>178</v>
      </c>
      <c r="Q20" s="10" t="s">
        <v>1544</v>
      </c>
      <c r="R20" s="10">
        <v>0.75</v>
      </c>
      <c r="V20" s="34" t="s">
        <v>1514</v>
      </c>
      <c r="X20" s="10" t="s">
        <v>130</v>
      </c>
      <c r="Y20" s="10" t="s">
        <v>87</v>
      </c>
      <c r="Z20" s="10" t="s">
        <v>87</v>
      </c>
      <c r="AC20" s="10" t="s">
        <v>1864</v>
      </c>
      <c r="AD20" s="10" t="s">
        <v>1871</v>
      </c>
      <c r="AE20" s="10" t="s">
        <v>1865</v>
      </c>
      <c r="AF20" s="10" t="s">
        <v>1871</v>
      </c>
    </row>
    <row r="21" spans="1:32" ht="14">
      <c r="A21" s="10">
        <v>17</v>
      </c>
      <c r="B21" s="10" t="s">
        <v>179</v>
      </c>
      <c r="C21" s="10" t="s">
        <v>180</v>
      </c>
      <c r="D21" s="14" t="s">
        <v>181</v>
      </c>
      <c r="E21" s="10">
        <v>2012</v>
      </c>
      <c r="F21" s="10" t="s">
        <v>182</v>
      </c>
      <c r="G21" s="1" t="s">
        <v>183</v>
      </c>
      <c r="H21" s="10">
        <v>3.73</v>
      </c>
      <c r="I21" s="10" t="s">
        <v>37</v>
      </c>
      <c r="J21" s="10" t="s">
        <v>30</v>
      </c>
      <c r="K21" s="10" t="s">
        <v>54</v>
      </c>
      <c r="L21" s="10" t="s">
        <v>1566</v>
      </c>
      <c r="M21" s="10" t="s">
        <v>25</v>
      </c>
      <c r="N21" s="10" t="s">
        <v>184</v>
      </c>
      <c r="O21" s="10" t="s">
        <v>185</v>
      </c>
      <c r="P21" s="15" t="s">
        <v>186</v>
      </c>
      <c r="Q21" s="10" t="s">
        <v>1544</v>
      </c>
      <c r="R21" s="10">
        <v>0.65</v>
      </c>
      <c r="V21" s="10" t="s">
        <v>29</v>
      </c>
      <c r="X21" s="10" t="s">
        <v>187</v>
      </c>
      <c r="Y21" s="10" t="s">
        <v>187</v>
      </c>
      <c r="Z21" s="10" t="s">
        <v>188</v>
      </c>
      <c r="AA21" s="14">
        <v>37.042700000000004</v>
      </c>
      <c r="AB21" s="14">
        <v>-6.4344000000000001</v>
      </c>
      <c r="AC21" s="10" t="s">
        <v>1864</v>
      </c>
      <c r="AD21" s="10" t="s">
        <v>1864</v>
      </c>
      <c r="AE21" s="10" t="s">
        <v>1865</v>
      </c>
      <c r="AF21" s="10" t="s">
        <v>1865</v>
      </c>
    </row>
    <row r="22" spans="1:32" ht="14">
      <c r="A22" s="10">
        <v>18</v>
      </c>
      <c r="B22" s="10" t="s">
        <v>189</v>
      </c>
      <c r="C22" s="10" t="s">
        <v>190</v>
      </c>
      <c r="D22" s="14" t="s">
        <v>191</v>
      </c>
      <c r="E22" s="10">
        <v>2012</v>
      </c>
      <c r="F22" s="10" t="s">
        <v>192</v>
      </c>
      <c r="G22" s="1" t="s">
        <v>193</v>
      </c>
      <c r="H22" s="10">
        <v>0.91900000000000004</v>
      </c>
      <c r="I22" s="10" t="s">
        <v>37</v>
      </c>
      <c r="J22" s="10" t="s">
        <v>30</v>
      </c>
      <c r="K22" s="10" t="s">
        <v>54</v>
      </c>
      <c r="L22" s="10" t="s">
        <v>1566</v>
      </c>
      <c r="M22" s="10" t="s">
        <v>25</v>
      </c>
      <c r="N22" s="10" t="s">
        <v>194</v>
      </c>
      <c r="O22" s="5" t="s">
        <v>195</v>
      </c>
      <c r="P22" s="15" t="s">
        <v>196</v>
      </c>
      <c r="Q22" s="10" t="s">
        <v>1544</v>
      </c>
      <c r="R22" s="10">
        <v>0.93</v>
      </c>
      <c r="V22" s="34" t="s">
        <v>1514</v>
      </c>
      <c r="X22" s="10" t="s">
        <v>60</v>
      </c>
      <c r="Y22" s="10" t="s">
        <v>60</v>
      </c>
      <c r="Z22" s="10" t="s">
        <v>197</v>
      </c>
      <c r="AA22" s="14">
        <v>45.403300000000002</v>
      </c>
      <c r="AB22" s="14">
        <v>-73.950400000000002</v>
      </c>
      <c r="AC22" s="10" t="s">
        <v>1864</v>
      </c>
      <c r="AD22" s="10" t="s">
        <v>1864</v>
      </c>
      <c r="AE22" s="10" t="s">
        <v>1866</v>
      </c>
      <c r="AF22" s="10" t="s">
        <v>1866</v>
      </c>
    </row>
    <row r="23" spans="1:32">
      <c r="A23" s="10">
        <v>18</v>
      </c>
      <c r="G23" s="18"/>
      <c r="K23" s="10" t="s">
        <v>54</v>
      </c>
      <c r="L23" s="10" t="s">
        <v>1566</v>
      </c>
      <c r="M23" s="10" t="s">
        <v>25</v>
      </c>
      <c r="N23" s="10" t="s">
        <v>194</v>
      </c>
      <c r="O23" s="10" t="s">
        <v>198</v>
      </c>
      <c r="P23" s="15" t="s">
        <v>199</v>
      </c>
      <c r="Q23" s="10" t="s">
        <v>1544</v>
      </c>
      <c r="R23" s="10">
        <v>0.7</v>
      </c>
      <c r="V23" s="34" t="s">
        <v>1514</v>
      </c>
    </row>
    <row r="24" spans="1:32" ht="14">
      <c r="A24" s="10">
        <v>19</v>
      </c>
      <c r="B24" s="10" t="s">
        <v>200</v>
      </c>
      <c r="C24" s="10" t="s">
        <v>201</v>
      </c>
      <c r="D24" s="14" t="s">
        <v>30</v>
      </c>
      <c r="E24" s="10">
        <v>2012</v>
      </c>
      <c r="F24" s="10" t="s">
        <v>202</v>
      </c>
      <c r="G24" s="1" t="s">
        <v>203</v>
      </c>
      <c r="H24" s="17" t="s">
        <v>58</v>
      </c>
      <c r="I24" s="10" t="s">
        <v>21</v>
      </c>
      <c r="J24" s="10" t="s">
        <v>204</v>
      </c>
      <c r="K24" s="10" t="s">
        <v>54</v>
      </c>
      <c r="L24" s="10" t="s">
        <v>162</v>
      </c>
      <c r="M24" s="10" t="s">
        <v>55</v>
      </c>
      <c r="N24" s="10" t="s">
        <v>162</v>
      </c>
      <c r="O24" s="10" t="s">
        <v>62</v>
      </c>
      <c r="S24" s="10">
        <v>75</v>
      </c>
      <c r="V24" s="10" t="s">
        <v>29</v>
      </c>
      <c r="W24" s="10" t="s">
        <v>205</v>
      </c>
      <c r="X24" s="10" t="s">
        <v>43</v>
      </c>
      <c r="Y24" s="10" t="s">
        <v>43</v>
      </c>
      <c r="Z24" s="10" t="s">
        <v>206</v>
      </c>
      <c r="AA24" s="14">
        <v>43.615000000000002</v>
      </c>
      <c r="AB24" s="14">
        <v>-116.20229999999999</v>
      </c>
      <c r="AC24" s="10" t="s">
        <v>1864</v>
      </c>
      <c r="AD24" s="10" t="s">
        <v>1864</v>
      </c>
      <c r="AE24" s="10" t="s">
        <v>1866</v>
      </c>
      <c r="AF24" s="10" t="s">
        <v>1866</v>
      </c>
    </row>
    <row r="25" spans="1:32">
      <c r="A25" s="10">
        <v>20</v>
      </c>
      <c r="B25" s="10" t="s">
        <v>207</v>
      </c>
      <c r="C25" s="10" t="s">
        <v>208</v>
      </c>
      <c r="D25" s="14" t="s">
        <v>209</v>
      </c>
      <c r="E25" s="10">
        <v>2012</v>
      </c>
      <c r="F25" s="10" t="s">
        <v>182</v>
      </c>
      <c r="G25" s="10" t="s">
        <v>210</v>
      </c>
      <c r="H25" s="10">
        <v>3.73</v>
      </c>
      <c r="I25" s="10" t="s">
        <v>37</v>
      </c>
      <c r="J25" s="10" t="s">
        <v>30</v>
      </c>
      <c r="K25" s="10" t="s">
        <v>23</v>
      </c>
      <c r="L25" s="10" t="s">
        <v>38</v>
      </c>
      <c r="M25" s="10" t="s">
        <v>39</v>
      </c>
      <c r="N25" s="10" t="s">
        <v>40</v>
      </c>
      <c r="O25" s="10" t="s">
        <v>41</v>
      </c>
      <c r="P25" s="15" t="s">
        <v>42</v>
      </c>
      <c r="Q25" s="10" t="s">
        <v>1543</v>
      </c>
      <c r="R25" s="10">
        <v>3</v>
      </c>
      <c r="V25" s="34" t="s">
        <v>1514</v>
      </c>
      <c r="X25" s="10" t="s">
        <v>43</v>
      </c>
      <c r="Y25" s="10" t="s">
        <v>43</v>
      </c>
      <c r="Z25" s="10" t="s">
        <v>44</v>
      </c>
      <c r="AA25" s="14">
        <v>25.04</v>
      </c>
      <c r="AB25" s="14">
        <v>-81.069999999999993</v>
      </c>
      <c r="AC25" s="10" t="s">
        <v>1864</v>
      </c>
      <c r="AD25" s="10" t="s">
        <v>1864</v>
      </c>
      <c r="AE25" s="10" t="s">
        <v>1866</v>
      </c>
      <c r="AF25" s="10" t="s">
        <v>1866</v>
      </c>
    </row>
    <row r="26" spans="1:32">
      <c r="A26" s="10">
        <v>21</v>
      </c>
      <c r="B26" s="10" t="s">
        <v>211</v>
      </c>
      <c r="C26" s="10" t="s">
        <v>1499</v>
      </c>
      <c r="D26" s="14" t="s">
        <v>212</v>
      </c>
      <c r="E26" s="10">
        <v>2012</v>
      </c>
      <c r="F26" s="10" t="s">
        <v>213</v>
      </c>
      <c r="G26" s="10" t="s">
        <v>214</v>
      </c>
      <c r="H26" s="10">
        <v>2.3610000000000002</v>
      </c>
      <c r="I26" s="10" t="s">
        <v>37</v>
      </c>
      <c r="J26" s="10" t="s">
        <v>30</v>
      </c>
      <c r="K26" s="10" t="s">
        <v>23</v>
      </c>
      <c r="L26" s="10" t="s">
        <v>24</v>
      </c>
      <c r="M26" s="10" t="s">
        <v>25</v>
      </c>
      <c r="N26" s="10" t="s">
        <v>215</v>
      </c>
      <c r="O26" s="10" t="s">
        <v>216</v>
      </c>
      <c r="P26" s="15" t="s">
        <v>217</v>
      </c>
      <c r="Q26" s="10" t="s">
        <v>1544</v>
      </c>
      <c r="R26" s="10">
        <v>0.35499999999999998</v>
      </c>
      <c r="V26" s="10" t="s">
        <v>29</v>
      </c>
      <c r="X26" s="10" t="s">
        <v>187</v>
      </c>
      <c r="Y26" s="10" t="s">
        <v>187</v>
      </c>
      <c r="Z26" s="10" t="s">
        <v>1490</v>
      </c>
      <c r="AA26" s="14">
        <v>41.68</v>
      </c>
      <c r="AB26" s="14">
        <v>-0.94</v>
      </c>
      <c r="AC26" s="10" t="s">
        <v>1864</v>
      </c>
      <c r="AD26" s="10" t="s">
        <v>1864</v>
      </c>
      <c r="AE26" s="10" t="s">
        <v>1865</v>
      </c>
      <c r="AF26" s="10" t="s">
        <v>1865</v>
      </c>
    </row>
    <row r="27" spans="1:32">
      <c r="A27" s="10">
        <v>22</v>
      </c>
      <c r="B27" s="10" t="s">
        <v>219</v>
      </c>
      <c r="C27" s="10" t="s">
        <v>220</v>
      </c>
      <c r="D27" s="14" t="s">
        <v>221</v>
      </c>
      <c r="E27" s="10">
        <v>2012</v>
      </c>
      <c r="F27" s="10" t="s">
        <v>222</v>
      </c>
      <c r="G27" s="10" t="s">
        <v>223</v>
      </c>
      <c r="H27" s="10">
        <v>1.0920000000000001</v>
      </c>
      <c r="I27" s="10" t="s">
        <v>37</v>
      </c>
      <c r="J27" s="10" t="s">
        <v>30</v>
      </c>
      <c r="K27" s="10" t="s">
        <v>54</v>
      </c>
      <c r="L27" s="10" t="s">
        <v>1566</v>
      </c>
      <c r="M27" s="10" t="s">
        <v>55</v>
      </c>
      <c r="N27" s="10" t="s">
        <v>224</v>
      </c>
      <c r="O27" s="10" t="s">
        <v>225</v>
      </c>
      <c r="T27" s="10" t="s">
        <v>58</v>
      </c>
      <c r="V27" s="10" t="s">
        <v>30</v>
      </c>
      <c r="W27" s="10" t="s">
        <v>226</v>
      </c>
      <c r="X27" s="10" t="s">
        <v>227</v>
      </c>
      <c r="Y27" s="10" t="s">
        <v>229</v>
      </c>
      <c r="Z27" s="10" t="s">
        <v>228</v>
      </c>
      <c r="AA27" s="14">
        <v>3.7742</v>
      </c>
      <c r="AB27" s="14">
        <v>97.243700000000004</v>
      </c>
      <c r="AC27" s="10" t="s">
        <v>1864</v>
      </c>
      <c r="AD27" s="10" t="s">
        <v>1870</v>
      </c>
      <c r="AE27" s="10" t="s">
        <v>1868</v>
      </c>
      <c r="AF27" s="10" t="s">
        <v>1868</v>
      </c>
    </row>
    <row r="28" spans="1:32">
      <c r="A28" s="10">
        <v>22</v>
      </c>
      <c r="K28" s="10" t="s">
        <v>54</v>
      </c>
      <c r="L28" s="10" t="s">
        <v>1566</v>
      </c>
      <c r="M28" s="10" t="s">
        <v>39</v>
      </c>
      <c r="N28" s="10" t="s">
        <v>230</v>
      </c>
      <c r="O28" s="10" t="s">
        <v>231</v>
      </c>
      <c r="P28" s="15" t="s">
        <v>232</v>
      </c>
      <c r="Q28" s="10" t="s">
        <v>1545</v>
      </c>
      <c r="R28" s="10">
        <v>1.1000000000000001</v>
      </c>
      <c r="V28" s="34" t="s">
        <v>1514</v>
      </c>
    </row>
    <row r="29" spans="1:32">
      <c r="A29" s="10">
        <v>22</v>
      </c>
      <c r="K29" s="10" t="s">
        <v>54</v>
      </c>
      <c r="L29" s="10" t="s">
        <v>1566</v>
      </c>
      <c r="M29" s="10" t="s">
        <v>39</v>
      </c>
      <c r="N29" s="10" t="s">
        <v>233</v>
      </c>
      <c r="O29" s="10" t="s">
        <v>234</v>
      </c>
      <c r="P29" s="15" t="s">
        <v>235</v>
      </c>
      <c r="Q29" s="10" t="s">
        <v>1545</v>
      </c>
      <c r="R29" s="10">
        <v>6</v>
      </c>
      <c r="V29" s="34" t="s">
        <v>1514</v>
      </c>
    </row>
    <row r="30" spans="1:32">
      <c r="A30" s="10">
        <v>23</v>
      </c>
      <c r="B30" s="10" t="s">
        <v>236</v>
      </c>
      <c r="C30" s="10" t="s">
        <v>237</v>
      </c>
      <c r="D30" s="14" t="s">
        <v>238</v>
      </c>
      <c r="E30" s="10">
        <v>2012</v>
      </c>
      <c r="F30" s="10" t="s">
        <v>239</v>
      </c>
      <c r="H30" s="17" t="s">
        <v>58</v>
      </c>
      <c r="I30" s="10" t="s">
        <v>21</v>
      </c>
      <c r="J30" s="10" t="s">
        <v>53</v>
      </c>
      <c r="K30" s="10" t="s">
        <v>45</v>
      </c>
      <c r="L30" s="10" t="s">
        <v>46</v>
      </c>
      <c r="M30" s="10" t="s">
        <v>84</v>
      </c>
      <c r="N30" s="10" t="s">
        <v>115</v>
      </c>
      <c r="O30" s="10" t="s">
        <v>115</v>
      </c>
      <c r="T30" s="10">
        <v>5</v>
      </c>
      <c r="V30" s="10" t="s">
        <v>29</v>
      </c>
      <c r="W30" s="10" t="s">
        <v>240</v>
      </c>
      <c r="X30" s="10" t="s">
        <v>119</v>
      </c>
      <c r="Y30" s="10" t="s">
        <v>119</v>
      </c>
      <c r="Z30" s="10" t="s">
        <v>241</v>
      </c>
      <c r="AA30" s="14">
        <v>-33.325299999999999</v>
      </c>
      <c r="AB30" s="14">
        <v>150.27199999999999</v>
      </c>
      <c r="AC30" s="10" t="s">
        <v>1864</v>
      </c>
      <c r="AD30" s="10" t="s">
        <v>1864</v>
      </c>
      <c r="AE30" s="10" t="s">
        <v>1867</v>
      </c>
      <c r="AF30" s="10" t="s">
        <v>1867</v>
      </c>
    </row>
    <row r="31" spans="1:32">
      <c r="A31" s="10">
        <v>23</v>
      </c>
      <c r="K31" s="10" t="s">
        <v>54</v>
      </c>
      <c r="L31" s="10" t="s">
        <v>127</v>
      </c>
      <c r="M31" s="10" t="s">
        <v>55</v>
      </c>
      <c r="N31" s="10" t="s">
        <v>242</v>
      </c>
      <c r="O31" s="10" t="s">
        <v>243</v>
      </c>
      <c r="T31" s="10">
        <v>10</v>
      </c>
      <c r="V31" s="10" t="s">
        <v>29</v>
      </c>
      <c r="W31" s="10" t="s">
        <v>244</v>
      </c>
    </row>
    <row r="32" spans="1:32">
      <c r="A32" s="10">
        <v>24</v>
      </c>
      <c r="B32" s="10" t="s">
        <v>245</v>
      </c>
      <c r="C32" s="10" t="s">
        <v>246</v>
      </c>
      <c r="D32" s="14" t="s">
        <v>247</v>
      </c>
      <c r="E32" s="10">
        <v>2012</v>
      </c>
      <c r="F32" s="10" t="s">
        <v>248</v>
      </c>
      <c r="G32" s="10" t="s">
        <v>249</v>
      </c>
      <c r="H32" s="10">
        <v>2.2629999999999999</v>
      </c>
      <c r="I32" s="10" t="s">
        <v>37</v>
      </c>
      <c r="J32" s="10" t="s">
        <v>30</v>
      </c>
      <c r="K32" s="10" t="s">
        <v>45</v>
      </c>
      <c r="L32" s="10" t="s">
        <v>46</v>
      </c>
      <c r="M32" s="10" t="s">
        <v>84</v>
      </c>
      <c r="N32" s="10" t="s">
        <v>115</v>
      </c>
      <c r="O32" s="10" t="s">
        <v>250</v>
      </c>
      <c r="P32" s="15" t="s">
        <v>138</v>
      </c>
      <c r="Q32" s="10" t="s">
        <v>1544</v>
      </c>
      <c r="S32" s="10">
        <v>6.5</v>
      </c>
      <c r="V32" s="10" t="s">
        <v>29</v>
      </c>
      <c r="W32" s="10" t="s">
        <v>1506</v>
      </c>
      <c r="X32" s="10" t="s">
        <v>251</v>
      </c>
      <c r="Y32" s="10" t="s">
        <v>251</v>
      </c>
      <c r="Z32" s="10" t="s">
        <v>252</v>
      </c>
      <c r="AA32" s="14">
        <v>36.229999999999997</v>
      </c>
      <c r="AB32" s="14">
        <v>139.68</v>
      </c>
      <c r="AC32" s="10" t="s">
        <v>1864</v>
      </c>
      <c r="AD32" s="10" t="s">
        <v>1864</v>
      </c>
      <c r="AE32" s="10" t="s">
        <v>1868</v>
      </c>
      <c r="AF32" s="10" t="s">
        <v>1868</v>
      </c>
    </row>
    <row r="33" spans="1:32">
      <c r="A33" s="10">
        <v>24</v>
      </c>
      <c r="K33" s="10" t="s">
        <v>45</v>
      </c>
      <c r="L33" s="10" t="s">
        <v>46</v>
      </c>
      <c r="M33" s="10" t="s">
        <v>84</v>
      </c>
      <c r="N33" s="10" t="s">
        <v>115</v>
      </c>
      <c r="O33" s="10" t="s">
        <v>253</v>
      </c>
      <c r="P33" s="15" t="s">
        <v>254</v>
      </c>
      <c r="Q33" s="10" t="s">
        <v>1549</v>
      </c>
      <c r="S33" s="10">
        <v>1</v>
      </c>
      <c r="V33" s="10" t="s">
        <v>29</v>
      </c>
      <c r="W33" s="10" t="s">
        <v>1507</v>
      </c>
    </row>
    <row r="34" spans="1:32">
      <c r="A34" s="10">
        <v>25</v>
      </c>
      <c r="B34" s="10" t="s">
        <v>255</v>
      </c>
      <c r="C34" s="10" t="s">
        <v>256</v>
      </c>
      <c r="D34" s="14" t="s">
        <v>257</v>
      </c>
      <c r="E34" s="10">
        <v>2012</v>
      </c>
      <c r="F34" s="10" t="s">
        <v>145</v>
      </c>
      <c r="G34" s="10" t="s">
        <v>258</v>
      </c>
      <c r="H34" s="10">
        <v>1.7330000000000001</v>
      </c>
      <c r="I34" s="10" t="s">
        <v>37</v>
      </c>
      <c r="J34" s="10" t="s">
        <v>30</v>
      </c>
      <c r="K34" s="10" t="s">
        <v>54</v>
      </c>
      <c r="L34" s="10" t="s">
        <v>105</v>
      </c>
      <c r="M34" s="10" t="s">
        <v>55</v>
      </c>
      <c r="N34" s="10" t="s">
        <v>106</v>
      </c>
      <c r="O34" s="10" t="s">
        <v>259</v>
      </c>
      <c r="P34" s="15" t="s">
        <v>260</v>
      </c>
      <c r="Q34" s="10" t="s">
        <v>1549</v>
      </c>
      <c r="T34" s="10">
        <v>1</v>
      </c>
      <c r="V34" s="10" t="s">
        <v>29</v>
      </c>
      <c r="W34" s="10" t="s">
        <v>261</v>
      </c>
      <c r="X34" s="10" t="s">
        <v>43</v>
      </c>
      <c r="Y34" s="10" t="s">
        <v>43</v>
      </c>
      <c r="Z34" s="10" t="s">
        <v>262</v>
      </c>
      <c r="AA34" s="14">
        <v>43.518999999999998</v>
      </c>
      <c r="AB34" s="14">
        <v>-112.048</v>
      </c>
      <c r="AC34" s="10" t="s">
        <v>1864</v>
      </c>
      <c r="AD34" s="10" t="s">
        <v>1864</v>
      </c>
      <c r="AE34" s="10" t="s">
        <v>1866</v>
      </c>
      <c r="AF34" s="10" t="s">
        <v>1866</v>
      </c>
    </row>
    <row r="35" spans="1:32">
      <c r="A35" s="10">
        <v>26</v>
      </c>
      <c r="B35" s="10" t="s">
        <v>263</v>
      </c>
      <c r="C35" s="10" t="s">
        <v>264</v>
      </c>
      <c r="D35" s="14" t="s">
        <v>265</v>
      </c>
      <c r="E35" s="10">
        <v>2012</v>
      </c>
      <c r="F35" s="10" t="s">
        <v>266</v>
      </c>
      <c r="G35" s="10" t="s">
        <v>267</v>
      </c>
      <c r="H35" s="10">
        <v>1.6950000000000001</v>
      </c>
      <c r="I35" s="10" t="s">
        <v>37</v>
      </c>
      <c r="J35" s="10" t="s">
        <v>30</v>
      </c>
      <c r="K35" s="10" t="s">
        <v>45</v>
      </c>
      <c r="L35" s="10" t="s">
        <v>46</v>
      </c>
      <c r="M35" s="10" t="s">
        <v>268</v>
      </c>
      <c r="O35" s="10" t="s">
        <v>269</v>
      </c>
      <c r="P35" s="15" t="s">
        <v>270</v>
      </c>
      <c r="Q35" s="10" t="s">
        <v>1544</v>
      </c>
      <c r="R35" s="10">
        <v>0.57999999999999996</v>
      </c>
      <c r="V35" s="34" t="s">
        <v>1514</v>
      </c>
      <c r="X35" s="10" t="s">
        <v>251</v>
      </c>
      <c r="Y35" s="10" t="s">
        <v>251</v>
      </c>
      <c r="Z35" s="10" t="s">
        <v>271</v>
      </c>
      <c r="AA35" s="14">
        <v>41.76</v>
      </c>
      <c r="AB35" s="14">
        <v>140.6</v>
      </c>
      <c r="AC35" s="10" t="s">
        <v>1864</v>
      </c>
      <c r="AD35" s="10" t="s">
        <v>1864</v>
      </c>
      <c r="AE35" s="10" t="s">
        <v>1868</v>
      </c>
      <c r="AF35" s="10" t="s">
        <v>1868</v>
      </c>
    </row>
    <row r="36" spans="1:32" ht="14.25" customHeight="1">
      <c r="A36" s="10">
        <v>27</v>
      </c>
      <c r="B36" s="10" t="s">
        <v>272</v>
      </c>
      <c r="C36" s="20" t="s">
        <v>273</v>
      </c>
      <c r="D36" s="21" t="s">
        <v>274</v>
      </c>
      <c r="E36" s="10">
        <v>2013</v>
      </c>
      <c r="F36" s="10" t="s">
        <v>182</v>
      </c>
      <c r="G36" s="22" t="s">
        <v>275</v>
      </c>
      <c r="H36" s="10">
        <v>3.5339999999999998</v>
      </c>
      <c r="I36" s="10" t="s">
        <v>37</v>
      </c>
      <c r="J36" s="10" t="s">
        <v>30</v>
      </c>
      <c r="K36" s="10" t="s">
        <v>23</v>
      </c>
      <c r="L36" s="10" t="s">
        <v>38</v>
      </c>
      <c r="M36" s="10" t="s">
        <v>39</v>
      </c>
      <c r="N36" s="10" t="s">
        <v>40</v>
      </c>
      <c r="O36" s="10" t="s">
        <v>276</v>
      </c>
      <c r="P36" s="15" t="s">
        <v>277</v>
      </c>
      <c r="Q36" s="10" t="s">
        <v>1543</v>
      </c>
      <c r="R36" s="10">
        <v>2.5</v>
      </c>
      <c r="V36" s="10" t="s">
        <v>29</v>
      </c>
      <c r="X36" s="10" t="s">
        <v>119</v>
      </c>
      <c r="Y36" s="10" t="s">
        <v>119</v>
      </c>
      <c r="Z36" s="10" t="s">
        <v>278</v>
      </c>
      <c r="AA36" s="14">
        <v>-25.9848</v>
      </c>
      <c r="AB36" s="14">
        <v>113.78489999999999</v>
      </c>
      <c r="AC36" s="10" t="s">
        <v>1864</v>
      </c>
      <c r="AD36" s="10" t="s">
        <v>1864</v>
      </c>
      <c r="AE36" s="10" t="s">
        <v>1867</v>
      </c>
      <c r="AF36" s="10" t="s">
        <v>1867</v>
      </c>
    </row>
    <row r="37" spans="1:32" ht="14">
      <c r="A37" s="10">
        <v>28</v>
      </c>
      <c r="B37" s="10" t="s">
        <v>279</v>
      </c>
      <c r="C37" s="10" t="s">
        <v>280</v>
      </c>
      <c r="D37" s="14" t="s">
        <v>281</v>
      </c>
      <c r="E37" s="10">
        <v>2013</v>
      </c>
      <c r="F37" s="10" t="s">
        <v>182</v>
      </c>
      <c r="G37" s="1" t="s">
        <v>282</v>
      </c>
      <c r="H37" s="10">
        <v>3.5339999999999998</v>
      </c>
      <c r="I37" s="10" t="s">
        <v>37</v>
      </c>
      <c r="J37" s="10" t="s">
        <v>30</v>
      </c>
      <c r="K37" s="10" t="s">
        <v>54</v>
      </c>
      <c r="L37" s="10" t="s">
        <v>283</v>
      </c>
      <c r="M37" s="10" t="s">
        <v>39</v>
      </c>
      <c r="N37" s="10" t="s">
        <v>233</v>
      </c>
      <c r="O37" s="10" t="s">
        <v>284</v>
      </c>
      <c r="P37" s="15" t="s">
        <v>285</v>
      </c>
      <c r="Q37" s="10" t="s">
        <v>1543</v>
      </c>
      <c r="R37" s="10">
        <v>3.1</v>
      </c>
      <c r="V37" s="34" t="s">
        <v>1514</v>
      </c>
      <c r="X37" s="10" t="s">
        <v>286</v>
      </c>
      <c r="Y37" s="10" t="s">
        <v>288</v>
      </c>
      <c r="Z37" s="10" t="s">
        <v>287</v>
      </c>
      <c r="AA37" s="14" t="s">
        <v>289</v>
      </c>
      <c r="AB37" s="14">
        <v>1.48444</v>
      </c>
      <c r="AC37" s="10" t="s">
        <v>1864</v>
      </c>
      <c r="AD37" s="10" t="s">
        <v>1870</v>
      </c>
      <c r="AE37" s="10" t="s">
        <v>1865</v>
      </c>
      <c r="AF37" s="10" t="s">
        <v>1869</v>
      </c>
    </row>
    <row r="38" spans="1:32" ht="14">
      <c r="A38" s="10">
        <v>29</v>
      </c>
      <c r="B38" s="10" t="s">
        <v>290</v>
      </c>
      <c r="C38" s="10" t="s">
        <v>291</v>
      </c>
      <c r="D38" s="14" t="s">
        <v>30</v>
      </c>
      <c r="E38" s="10">
        <v>2013</v>
      </c>
      <c r="F38" s="10" t="s">
        <v>292</v>
      </c>
      <c r="G38" s="1" t="s">
        <v>293</v>
      </c>
      <c r="H38" s="17" t="s">
        <v>58</v>
      </c>
      <c r="I38" s="10" t="s">
        <v>21</v>
      </c>
      <c r="J38" s="10" t="s">
        <v>294</v>
      </c>
      <c r="K38" s="10" t="s">
        <v>23</v>
      </c>
      <c r="L38" s="10" t="s">
        <v>38</v>
      </c>
      <c r="M38" s="10" t="s">
        <v>39</v>
      </c>
      <c r="N38" s="10" t="s">
        <v>40</v>
      </c>
      <c r="O38" s="10" t="s">
        <v>276</v>
      </c>
      <c r="P38" s="15" t="s">
        <v>277</v>
      </c>
      <c r="Q38" s="10" t="s">
        <v>1543</v>
      </c>
      <c r="R38" s="10">
        <f>(4+2.4)/2</f>
        <v>3.2</v>
      </c>
      <c r="V38" s="34" t="s">
        <v>1514</v>
      </c>
      <c r="X38" s="10" t="s">
        <v>119</v>
      </c>
      <c r="Y38" s="10" t="s">
        <v>119</v>
      </c>
      <c r="Z38" s="10" t="s">
        <v>278</v>
      </c>
      <c r="AA38" s="14">
        <v>-25.9848</v>
      </c>
      <c r="AB38" s="14">
        <v>113.78489999999999</v>
      </c>
      <c r="AC38" s="10" t="s">
        <v>1864</v>
      </c>
      <c r="AD38" s="10" t="s">
        <v>1864</v>
      </c>
      <c r="AE38" s="10" t="s">
        <v>1867</v>
      </c>
      <c r="AF38" s="10" t="s">
        <v>1867</v>
      </c>
    </row>
    <row r="39" spans="1:32">
      <c r="A39" s="10">
        <v>30</v>
      </c>
      <c r="B39" s="10" t="s">
        <v>295</v>
      </c>
      <c r="C39" s="10" t="s">
        <v>296</v>
      </c>
      <c r="D39" s="14">
        <v>27</v>
      </c>
      <c r="E39" s="10">
        <v>2013</v>
      </c>
      <c r="F39" s="10" t="s">
        <v>297</v>
      </c>
      <c r="H39" s="17" t="s">
        <v>58</v>
      </c>
      <c r="I39" s="10" t="s">
        <v>37</v>
      </c>
      <c r="J39" s="10" t="s">
        <v>30</v>
      </c>
      <c r="K39" s="10" t="s">
        <v>23</v>
      </c>
      <c r="L39" s="10" t="s">
        <v>24</v>
      </c>
      <c r="M39" s="10" t="s">
        <v>1925</v>
      </c>
      <c r="N39" s="10" t="s">
        <v>298</v>
      </c>
      <c r="O39" s="10" t="s">
        <v>299</v>
      </c>
      <c r="P39" s="15" t="s">
        <v>300</v>
      </c>
      <c r="Q39" s="10" t="s">
        <v>1543</v>
      </c>
      <c r="U39" s="10">
        <v>2.5</v>
      </c>
      <c r="V39" s="10" t="s">
        <v>301</v>
      </c>
      <c r="X39" s="10" t="s">
        <v>43</v>
      </c>
      <c r="Y39" s="10" t="s">
        <v>303</v>
      </c>
      <c r="Z39" s="10" t="s">
        <v>302</v>
      </c>
      <c r="AA39" s="14">
        <v>59.641944000000002</v>
      </c>
      <c r="AB39" s="14">
        <v>147.448611</v>
      </c>
      <c r="AC39" s="10" t="s">
        <v>1864</v>
      </c>
      <c r="AD39" s="10" t="s">
        <v>1870</v>
      </c>
      <c r="AE39" s="10" t="s">
        <v>1866</v>
      </c>
      <c r="AF39" s="10" t="s">
        <v>1868</v>
      </c>
    </row>
    <row r="40" spans="1:32">
      <c r="A40" s="10">
        <v>31</v>
      </c>
      <c r="B40" s="10" t="s">
        <v>304</v>
      </c>
      <c r="C40" s="10" t="s">
        <v>190</v>
      </c>
      <c r="D40" s="14" t="s">
        <v>305</v>
      </c>
      <c r="E40" s="10">
        <v>2013</v>
      </c>
      <c r="F40" s="10" t="s">
        <v>306</v>
      </c>
      <c r="G40" s="10" t="s">
        <v>307</v>
      </c>
      <c r="H40" s="17" t="s">
        <v>58</v>
      </c>
      <c r="I40" s="10" t="s">
        <v>21</v>
      </c>
      <c r="J40" s="10" t="s">
        <v>308</v>
      </c>
      <c r="K40" s="10" t="s">
        <v>45</v>
      </c>
      <c r="L40" s="10" t="s">
        <v>309</v>
      </c>
      <c r="M40" s="10" t="s">
        <v>84</v>
      </c>
      <c r="N40" s="10" t="s">
        <v>310</v>
      </c>
      <c r="O40" s="10" t="s">
        <v>115</v>
      </c>
      <c r="S40" s="10" t="s">
        <v>58</v>
      </c>
      <c r="V40" s="10" t="s">
        <v>29</v>
      </c>
      <c r="W40" s="10" t="s">
        <v>140</v>
      </c>
      <c r="X40" s="10" t="s">
        <v>60</v>
      </c>
      <c r="Y40" s="10" t="s">
        <v>60</v>
      </c>
      <c r="Z40" s="10" t="s">
        <v>311</v>
      </c>
      <c r="AA40" s="14">
        <v>46.152629400000002</v>
      </c>
      <c r="AB40" s="14">
        <v>-72.738469499999994</v>
      </c>
      <c r="AC40" s="10" t="s">
        <v>1864</v>
      </c>
      <c r="AD40" s="10" t="s">
        <v>1864</v>
      </c>
      <c r="AE40" s="10" t="s">
        <v>1866</v>
      </c>
      <c r="AF40" s="10" t="s">
        <v>1866</v>
      </c>
    </row>
    <row r="41" spans="1:32">
      <c r="A41" s="10">
        <v>32</v>
      </c>
      <c r="B41" s="10" t="s">
        <v>312</v>
      </c>
      <c r="C41" s="10" t="s">
        <v>313</v>
      </c>
      <c r="D41" s="14" t="s">
        <v>314</v>
      </c>
      <c r="E41" s="10">
        <v>2013</v>
      </c>
      <c r="F41" s="10" t="s">
        <v>81</v>
      </c>
      <c r="G41" s="10" t="s">
        <v>315</v>
      </c>
      <c r="H41" s="10">
        <v>1.359</v>
      </c>
      <c r="I41" s="10" t="s">
        <v>37</v>
      </c>
      <c r="J41" s="10" t="s">
        <v>30</v>
      </c>
      <c r="K41" s="10" t="s">
        <v>54</v>
      </c>
      <c r="L41" s="10" t="s">
        <v>105</v>
      </c>
      <c r="M41" s="10" t="s">
        <v>55</v>
      </c>
      <c r="O41" s="10" t="s">
        <v>106</v>
      </c>
      <c r="T41" s="10">
        <v>3</v>
      </c>
      <c r="V41" s="10" t="s">
        <v>29</v>
      </c>
      <c r="W41" s="10" t="s">
        <v>316</v>
      </c>
      <c r="X41" s="10" t="s">
        <v>43</v>
      </c>
      <c r="Y41" s="10" t="s">
        <v>43</v>
      </c>
      <c r="Z41" s="10" t="s">
        <v>317</v>
      </c>
      <c r="AA41" s="14">
        <v>37.799999999999997</v>
      </c>
      <c r="AB41" s="14">
        <v>-118.5</v>
      </c>
      <c r="AC41" s="10" t="s">
        <v>1864</v>
      </c>
      <c r="AD41" s="10" t="s">
        <v>1864</v>
      </c>
      <c r="AE41" s="10" t="s">
        <v>1866</v>
      </c>
      <c r="AF41" s="10" t="s">
        <v>1866</v>
      </c>
    </row>
    <row r="42" spans="1:32">
      <c r="A42" s="10">
        <v>33</v>
      </c>
      <c r="B42" s="10" t="s">
        <v>318</v>
      </c>
      <c r="C42" s="10" t="s">
        <v>319</v>
      </c>
      <c r="D42" s="14" t="s">
        <v>320</v>
      </c>
      <c r="E42" s="10">
        <v>2013</v>
      </c>
      <c r="F42" s="10" t="s">
        <v>175</v>
      </c>
      <c r="H42" s="17" t="s">
        <v>58</v>
      </c>
      <c r="I42" s="10" t="s">
        <v>21</v>
      </c>
      <c r="J42" s="10" t="s">
        <v>87</v>
      </c>
      <c r="K42" s="10" t="s">
        <v>23</v>
      </c>
      <c r="L42" s="10" t="s">
        <v>24</v>
      </c>
      <c r="M42" s="10" t="s">
        <v>25</v>
      </c>
      <c r="N42" s="10" t="s">
        <v>215</v>
      </c>
      <c r="O42" s="10" t="s">
        <v>321</v>
      </c>
      <c r="P42" s="15" t="s">
        <v>1537</v>
      </c>
      <c r="R42" s="10">
        <v>0.45</v>
      </c>
      <c r="V42" s="10" t="s">
        <v>29</v>
      </c>
      <c r="X42" s="10" t="s">
        <v>130</v>
      </c>
      <c r="Y42" s="10" t="s">
        <v>130</v>
      </c>
      <c r="Z42" s="10" t="s">
        <v>322</v>
      </c>
      <c r="AA42" s="14">
        <v>54.027999999999999</v>
      </c>
      <c r="AB42" s="14">
        <v>11.49</v>
      </c>
      <c r="AC42" s="10" t="s">
        <v>1864</v>
      </c>
      <c r="AD42" s="10" t="s">
        <v>1864</v>
      </c>
      <c r="AE42" s="10" t="s">
        <v>1865</v>
      </c>
      <c r="AF42" s="10" t="s">
        <v>1865</v>
      </c>
    </row>
    <row r="43" spans="1:32">
      <c r="A43" s="10">
        <v>34</v>
      </c>
      <c r="B43" s="10" t="s">
        <v>323</v>
      </c>
      <c r="C43" s="10" t="s">
        <v>324</v>
      </c>
      <c r="D43" s="14" t="s">
        <v>30</v>
      </c>
      <c r="E43" s="10">
        <v>2013</v>
      </c>
      <c r="F43" s="10" t="s">
        <v>325</v>
      </c>
      <c r="G43" s="10" t="s">
        <v>326</v>
      </c>
      <c r="H43" s="17" t="s">
        <v>58</v>
      </c>
      <c r="I43" s="10" t="s">
        <v>21</v>
      </c>
      <c r="J43" s="10" t="s">
        <v>327</v>
      </c>
      <c r="K43" s="10" t="s">
        <v>23</v>
      </c>
      <c r="L43" s="10" t="s">
        <v>38</v>
      </c>
      <c r="M43" s="10" t="s">
        <v>39</v>
      </c>
      <c r="N43" s="10" t="s">
        <v>40</v>
      </c>
      <c r="O43" s="10" t="s">
        <v>276</v>
      </c>
      <c r="P43" s="15" t="s">
        <v>277</v>
      </c>
      <c r="Q43" s="10" t="s">
        <v>1543</v>
      </c>
      <c r="R43" s="10">
        <f>(4+2.4)/2</f>
        <v>3.2</v>
      </c>
      <c r="V43" s="10" t="s">
        <v>1514</v>
      </c>
      <c r="X43" s="10" t="s">
        <v>119</v>
      </c>
      <c r="Y43" s="10" t="s">
        <v>87</v>
      </c>
      <c r="Z43" s="10" t="s">
        <v>328</v>
      </c>
      <c r="AC43" s="10" t="s">
        <v>1864</v>
      </c>
      <c r="AD43" s="10" t="s">
        <v>1871</v>
      </c>
      <c r="AE43" s="10" t="s">
        <v>1867</v>
      </c>
      <c r="AF43" s="10" t="s">
        <v>1871</v>
      </c>
    </row>
    <row r="44" spans="1:32" ht="14">
      <c r="A44" s="10">
        <v>35</v>
      </c>
      <c r="B44" s="10" t="s">
        <v>329</v>
      </c>
      <c r="C44" s="10" t="s">
        <v>330</v>
      </c>
      <c r="D44" s="14" t="s">
        <v>331</v>
      </c>
      <c r="E44" s="10">
        <v>2014</v>
      </c>
      <c r="F44" s="10" t="s">
        <v>332</v>
      </c>
      <c r="G44" s="1" t="s">
        <v>333</v>
      </c>
      <c r="H44" s="10">
        <v>2.0249999999999999</v>
      </c>
      <c r="I44" s="10" t="s">
        <v>37</v>
      </c>
      <c r="J44" s="10" t="s">
        <v>30</v>
      </c>
      <c r="K44" s="10" t="s">
        <v>45</v>
      </c>
      <c r="L44" s="10" t="s">
        <v>46</v>
      </c>
      <c r="M44" s="10" t="s">
        <v>268</v>
      </c>
      <c r="N44" s="10" t="s">
        <v>334</v>
      </c>
      <c r="O44" s="10" t="s">
        <v>335</v>
      </c>
      <c r="P44" s="15" t="s">
        <v>336</v>
      </c>
      <c r="Q44" s="10" t="s">
        <v>1544</v>
      </c>
      <c r="S44" s="10">
        <v>200</v>
      </c>
      <c r="V44" s="10" t="s">
        <v>29</v>
      </c>
      <c r="W44" s="10" t="s">
        <v>337</v>
      </c>
      <c r="X44" s="10" t="s">
        <v>60</v>
      </c>
      <c r="Y44" s="10" t="s">
        <v>60</v>
      </c>
      <c r="Z44" s="10" t="s">
        <v>338</v>
      </c>
      <c r="AA44" s="14">
        <v>50.988</v>
      </c>
      <c r="AB44" s="14">
        <v>-114.509</v>
      </c>
      <c r="AC44" s="10" t="s">
        <v>1864</v>
      </c>
      <c r="AD44" s="10" t="s">
        <v>1864</v>
      </c>
      <c r="AE44" s="10" t="s">
        <v>1866</v>
      </c>
      <c r="AF44" s="10" t="s">
        <v>1866</v>
      </c>
    </row>
    <row r="45" spans="1:32">
      <c r="A45" s="10">
        <v>36</v>
      </c>
      <c r="B45" s="10" t="s">
        <v>339</v>
      </c>
      <c r="C45" s="10" t="s">
        <v>340</v>
      </c>
      <c r="D45" s="14" t="s">
        <v>30</v>
      </c>
      <c r="E45" s="10">
        <v>2014</v>
      </c>
      <c r="F45" s="10" t="s">
        <v>341</v>
      </c>
      <c r="G45" s="10" t="s">
        <v>342</v>
      </c>
      <c r="H45" s="17" t="s">
        <v>58</v>
      </c>
      <c r="I45" s="10" t="s">
        <v>21</v>
      </c>
      <c r="J45" s="10" t="s">
        <v>113</v>
      </c>
      <c r="K45" s="10" t="s">
        <v>54</v>
      </c>
      <c r="L45" s="10" t="s">
        <v>1566</v>
      </c>
      <c r="M45" s="10" t="s">
        <v>39</v>
      </c>
      <c r="N45" s="10" t="s">
        <v>176</v>
      </c>
      <c r="O45" s="10" t="s">
        <v>343</v>
      </c>
      <c r="P45" s="15" t="s">
        <v>344</v>
      </c>
      <c r="Q45" s="10" t="s">
        <v>1549</v>
      </c>
      <c r="R45" s="10">
        <v>2.6</v>
      </c>
      <c r="V45" s="10" t="s">
        <v>1514</v>
      </c>
      <c r="X45" s="10" t="s">
        <v>345</v>
      </c>
      <c r="Y45" s="10" t="s">
        <v>87</v>
      </c>
      <c r="Z45" s="10" t="s">
        <v>87</v>
      </c>
      <c r="AC45" s="10" t="s">
        <v>1864</v>
      </c>
      <c r="AD45" s="10" t="s">
        <v>1871</v>
      </c>
      <c r="AE45" s="10" t="s">
        <v>1865</v>
      </c>
      <c r="AF45" s="10" t="s">
        <v>1871</v>
      </c>
    </row>
    <row r="46" spans="1:32">
      <c r="A46" s="10">
        <v>37</v>
      </c>
      <c r="B46" s="10" t="s">
        <v>346</v>
      </c>
      <c r="C46" s="10" t="s">
        <v>347</v>
      </c>
      <c r="D46" s="14" t="s">
        <v>348</v>
      </c>
      <c r="E46" s="10">
        <v>2014</v>
      </c>
      <c r="F46" s="10" t="s">
        <v>349</v>
      </c>
      <c r="G46" s="10" t="s">
        <v>350</v>
      </c>
      <c r="H46" s="10">
        <v>1.36</v>
      </c>
      <c r="I46" s="10" t="s">
        <v>21</v>
      </c>
      <c r="J46" s="10" t="s">
        <v>351</v>
      </c>
      <c r="K46" s="10" t="s">
        <v>54</v>
      </c>
      <c r="L46" s="10" t="s">
        <v>1566</v>
      </c>
      <c r="M46" s="10" t="s">
        <v>55</v>
      </c>
      <c r="N46" s="10" t="s">
        <v>352</v>
      </c>
      <c r="O46" s="10" t="s">
        <v>353</v>
      </c>
      <c r="T46" s="10">
        <v>25</v>
      </c>
      <c r="V46" s="10" t="s">
        <v>29</v>
      </c>
      <c r="W46" s="10" t="s">
        <v>354</v>
      </c>
      <c r="X46" s="10" t="s">
        <v>355</v>
      </c>
      <c r="Y46" s="10" t="s">
        <v>355</v>
      </c>
      <c r="Z46" s="10" t="s">
        <v>356</v>
      </c>
      <c r="AA46" s="14">
        <v>46.015999999999998</v>
      </c>
      <c r="AB46" s="14">
        <v>9.2571999999999992</v>
      </c>
      <c r="AC46" s="10" t="s">
        <v>1864</v>
      </c>
      <c r="AD46" s="10" t="s">
        <v>1864</v>
      </c>
      <c r="AE46" s="10" t="s">
        <v>1865</v>
      </c>
      <c r="AF46" s="10" t="s">
        <v>1865</v>
      </c>
    </row>
    <row r="47" spans="1:32">
      <c r="A47" s="10">
        <v>38</v>
      </c>
      <c r="B47" s="10" t="s">
        <v>357</v>
      </c>
      <c r="C47" s="10" t="s">
        <v>358</v>
      </c>
      <c r="D47" s="30" t="s">
        <v>359</v>
      </c>
      <c r="E47" s="10">
        <v>2014</v>
      </c>
      <c r="F47" s="10" t="s">
        <v>182</v>
      </c>
      <c r="G47" s="10" t="s">
        <v>360</v>
      </c>
      <c r="H47" s="10">
        <v>3.234</v>
      </c>
      <c r="I47" s="10" t="s">
        <v>37</v>
      </c>
      <c r="J47" s="10" t="s">
        <v>30</v>
      </c>
      <c r="K47" s="10" t="s">
        <v>54</v>
      </c>
      <c r="L47" s="10" t="s">
        <v>283</v>
      </c>
      <c r="M47" s="10" t="s">
        <v>39</v>
      </c>
      <c r="N47" s="10" t="s">
        <v>230</v>
      </c>
      <c r="O47" s="10" t="s">
        <v>361</v>
      </c>
      <c r="P47" s="15" t="s">
        <v>362</v>
      </c>
      <c r="Q47" s="10" t="s">
        <v>1544</v>
      </c>
      <c r="R47" s="10">
        <v>1.7</v>
      </c>
      <c r="V47" s="10" t="s">
        <v>1514</v>
      </c>
      <c r="X47" s="10" t="s">
        <v>187</v>
      </c>
      <c r="Y47" s="10" t="s">
        <v>364</v>
      </c>
      <c r="Z47" s="10" t="s">
        <v>363</v>
      </c>
      <c r="AA47" s="14">
        <v>-28.5306</v>
      </c>
      <c r="AB47" s="14">
        <v>30.895800000000001</v>
      </c>
      <c r="AC47" s="10" t="s">
        <v>1864</v>
      </c>
      <c r="AD47" s="10" t="s">
        <v>1870</v>
      </c>
      <c r="AE47" s="10" t="s">
        <v>1865</v>
      </c>
      <c r="AF47" s="10" t="s">
        <v>1869</v>
      </c>
    </row>
    <row r="48" spans="1:32">
      <c r="A48" s="10">
        <v>38</v>
      </c>
      <c r="D48" s="30"/>
      <c r="K48" s="10" t="s">
        <v>54</v>
      </c>
      <c r="L48" s="10" t="s">
        <v>283</v>
      </c>
      <c r="M48" s="10" t="s">
        <v>39</v>
      </c>
      <c r="N48" s="10" t="s">
        <v>176</v>
      </c>
      <c r="O48" s="10" t="s">
        <v>365</v>
      </c>
      <c r="P48" s="15" t="s">
        <v>366</v>
      </c>
      <c r="Q48" s="10" t="s">
        <v>1545</v>
      </c>
      <c r="R48" s="10">
        <v>3.37</v>
      </c>
      <c r="V48" s="10" t="s">
        <v>1514</v>
      </c>
    </row>
    <row r="49" spans="1:94">
      <c r="A49" s="10">
        <v>38</v>
      </c>
      <c r="D49" s="30"/>
      <c r="K49" s="10" t="s">
        <v>54</v>
      </c>
      <c r="L49" s="10" t="s">
        <v>283</v>
      </c>
      <c r="M49" s="10" t="s">
        <v>39</v>
      </c>
      <c r="N49" s="10" t="s">
        <v>176</v>
      </c>
      <c r="O49" s="10" t="s">
        <v>367</v>
      </c>
      <c r="P49" s="15" t="s">
        <v>368</v>
      </c>
      <c r="Q49" s="10" t="s">
        <v>1546</v>
      </c>
      <c r="R49" s="10">
        <f>(3.35+3.77)/2</f>
        <v>3.56</v>
      </c>
      <c r="V49" s="10" t="s">
        <v>1514</v>
      </c>
    </row>
    <row r="50" spans="1:94">
      <c r="A50" s="10">
        <v>39</v>
      </c>
      <c r="B50" s="10" t="s">
        <v>369</v>
      </c>
      <c r="C50" s="10" t="s">
        <v>370</v>
      </c>
      <c r="D50" s="14" t="s">
        <v>371</v>
      </c>
      <c r="E50" s="10">
        <v>2014</v>
      </c>
      <c r="F50" s="10" t="s">
        <v>182</v>
      </c>
      <c r="G50" s="10" t="s">
        <v>372</v>
      </c>
      <c r="H50" s="10">
        <v>3.234</v>
      </c>
      <c r="I50" s="10" t="s">
        <v>37</v>
      </c>
      <c r="J50" s="10" t="s">
        <v>30</v>
      </c>
      <c r="K50" s="10" t="s">
        <v>54</v>
      </c>
      <c r="L50" s="10" t="s">
        <v>162</v>
      </c>
      <c r="M50" s="10" t="s">
        <v>39</v>
      </c>
      <c r="N50" s="10" t="s">
        <v>373</v>
      </c>
      <c r="O50" s="10" t="s">
        <v>374</v>
      </c>
      <c r="P50" s="15" t="s">
        <v>375</v>
      </c>
      <c r="Q50" s="10" t="s">
        <v>1549</v>
      </c>
      <c r="R50" s="10">
        <v>2.5</v>
      </c>
      <c r="V50" s="10" t="s">
        <v>1514</v>
      </c>
      <c r="X50" s="10" t="s">
        <v>187</v>
      </c>
      <c r="Y50" s="10" t="s">
        <v>187</v>
      </c>
      <c r="Z50" s="10" t="s">
        <v>376</v>
      </c>
      <c r="AA50" s="14">
        <v>37.042700000000004</v>
      </c>
      <c r="AB50" s="14">
        <v>-6.4344000000000001</v>
      </c>
      <c r="AC50" s="10" t="s">
        <v>1864</v>
      </c>
      <c r="AD50" s="10" t="s">
        <v>1864</v>
      </c>
      <c r="AE50" s="10" t="s">
        <v>1865</v>
      </c>
      <c r="AF50" s="10" t="s">
        <v>1865</v>
      </c>
    </row>
    <row r="51" spans="1:94">
      <c r="A51" s="10">
        <v>39</v>
      </c>
      <c r="K51" s="10" t="s">
        <v>54</v>
      </c>
      <c r="L51" s="10" t="s">
        <v>162</v>
      </c>
      <c r="M51" s="10" t="s">
        <v>39</v>
      </c>
      <c r="N51" s="10" t="s">
        <v>373</v>
      </c>
      <c r="O51" s="10" t="s">
        <v>377</v>
      </c>
      <c r="P51" s="15" t="s">
        <v>378</v>
      </c>
      <c r="Q51" s="10" t="s">
        <v>1544</v>
      </c>
      <c r="R51" s="10">
        <f>(1.6+2.7)/2</f>
        <v>2.1500000000000004</v>
      </c>
      <c r="V51" s="10" t="s">
        <v>1514</v>
      </c>
    </row>
    <row r="52" spans="1:94">
      <c r="A52" s="10">
        <v>39</v>
      </c>
      <c r="K52" s="10" t="s">
        <v>54</v>
      </c>
      <c r="L52" s="10" t="s">
        <v>162</v>
      </c>
      <c r="M52" s="10" t="s">
        <v>39</v>
      </c>
      <c r="N52" s="10" t="s">
        <v>373</v>
      </c>
      <c r="O52" s="10" t="s">
        <v>379</v>
      </c>
      <c r="P52" s="15" t="s">
        <v>380</v>
      </c>
      <c r="Q52" s="10" t="s">
        <v>1544</v>
      </c>
      <c r="R52" s="10">
        <f>(1.3+1.75)/2</f>
        <v>1.5249999999999999</v>
      </c>
      <c r="V52" s="10" t="s">
        <v>1514</v>
      </c>
    </row>
    <row r="53" spans="1:94">
      <c r="A53" s="10">
        <v>40</v>
      </c>
      <c r="B53" s="10" t="s">
        <v>381</v>
      </c>
      <c r="C53" s="10" t="s">
        <v>382</v>
      </c>
      <c r="D53" s="14" t="s">
        <v>383</v>
      </c>
      <c r="E53" s="10">
        <v>2014</v>
      </c>
      <c r="F53" s="10" t="s">
        <v>384</v>
      </c>
      <c r="G53" s="10" t="s">
        <v>385</v>
      </c>
      <c r="H53" s="10">
        <v>3.18</v>
      </c>
      <c r="I53" s="10" t="s">
        <v>37</v>
      </c>
      <c r="J53" s="10" t="s">
        <v>30</v>
      </c>
      <c r="K53" s="10" t="s">
        <v>54</v>
      </c>
      <c r="L53" s="10" t="s">
        <v>127</v>
      </c>
      <c r="M53" s="10" t="s">
        <v>55</v>
      </c>
      <c r="N53" s="10" t="s">
        <v>386</v>
      </c>
      <c r="O53" s="10" t="s">
        <v>387</v>
      </c>
      <c r="T53" s="10">
        <v>5</v>
      </c>
      <c r="V53" s="10" t="s">
        <v>29</v>
      </c>
      <c r="W53" s="10" t="s">
        <v>388</v>
      </c>
      <c r="X53" s="10" t="s">
        <v>130</v>
      </c>
      <c r="Y53" s="10" t="s">
        <v>130</v>
      </c>
      <c r="Z53" s="10" t="s">
        <v>131</v>
      </c>
      <c r="AA53" s="14">
        <v>51.1</v>
      </c>
      <c r="AB53" s="14">
        <v>10.383330000000001</v>
      </c>
      <c r="AC53" s="10" t="s">
        <v>1864</v>
      </c>
      <c r="AD53" s="10" t="s">
        <v>1864</v>
      </c>
      <c r="AE53" s="10" t="s">
        <v>1865</v>
      </c>
      <c r="AF53" s="10" t="s">
        <v>1865</v>
      </c>
    </row>
    <row r="54" spans="1:94" s="46" customFormat="1">
      <c r="A54" s="10">
        <v>41</v>
      </c>
      <c r="B54" s="10" t="s">
        <v>389</v>
      </c>
      <c r="C54" s="10" t="s">
        <v>390</v>
      </c>
      <c r="D54" s="14" t="s">
        <v>391</v>
      </c>
      <c r="E54" s="10">
        <v>2014</v>
      </c>
      <c r="F54" s="10" t="s">
        <v>392</v>
      </c>
      <c r="G54" s="10" t="s">
        <v>393</v>
      </c>
      <c r="H54" s="10">
        <v>3.47</v>
      </c>
      <c r="I54" s="10" t="s">
        <v>21</v>
      </c>
      <c r="J54" s="10" t="s">
        <v>394</v>
      </c>
      <c r="K54" s="10" t="s">
        <v>54</v>
      </c>
      <c r="L54" s="10" t="s">
        <v>153</v>
      </c>
      <c r="M54" s="10" t="s">
        <v>55</v>
      </c>
      <c r="N54" s="10" t="s">
        <v>154</v>
      </c>
      <c r="O54" s="10" t="s">
        <v>154</v>
      </c>
      <c r="P54" s="10"/>
      <c r="Q54" s="10"/>
      <c r="R54" s="10"/>
      <c r="S54" s="10">
        <v>2</v>
      </c>
      <c r="T54" s="10"/>
      <c r="U54" s="10"/>
      <c r="V54" s="10" t="s">
        <v>29</v>
      </c>
      <c r="W54" s="10" t="s">
        <v>395</v>
      </c>
      <c r="X54" s="10" t="s">
        <v>119</v>
      </c>
      <c r="Y54" s="10" t="s">
        <v>156</v>
      </c>
      <c r="Z54" s="10" t="s">
        <v>396</v>
      </c>
      <c r="AA54" s="14">
        <v>-66.367999999999995</v>
      </c>
      <c r="AB54" s="14">
        <v>110.587</v>
      </c>
      <c r="AC54" s="10" t="s">
        <v>1864</v>
      </c>
      <c r="AD54" s="10" t="s">
        <v>1871</v>
      </c>
      <c r="AE54" s="10" t="s">
        <v>1867</v>
      </c>
      <c r="AF54" s="10" t="s">
        <v>156</v>
      </c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</row>
    <row r="55" spans="1:94">
      <c r="A55" s="10">
        <v>42</v>
      </c>
      <c r="B55" s="10" t="s">
        <v>397</v>
      </c>
      <c r="C55" s="10" t="s">
        <v>398</v>
      </c>
      <c r="D55" s="14">
        <v>6</v>
      </c>
      <c r="E55" s="10">
        <v>2014</v>
      </c>
      <c r="F55" s="10" t="s">
        <v>384</v>
      </c>
      <c r="G55" s="10" t="s">
        <v>399</v>
      </c>
      <c r="H55" s="10">
        <v>3.18</v>
      </c>
      <c r="I55" s="10" t="s">
        <v>21</v>
      </c>
      <c r="J55" s="10" t="s">
        <v>400</v>
      </c>
      <c r="K55" s="10" t="s">
        <v>45</v>
      </c>
      <c r="L55" s="10" t="s">
        <v>46</v>
      </c>
      <c r="M55" s="10" t="s">
        <v>84</v>
      </c>
      <c r="N55" s="10" t="s">
        <v>401</v>
      </c>
      <c r="O55" s="10" t="s">
        <v>402</v>
      </c>
      <c r="P55" s="15" t="s">
        <v>403</v>
      </c>
      <c r="Q55" s="10" t="s">
        <v>1549</v>
      </c>
      <c r="S55" s="10">
        <v>25</v>
      </c>
      <c r="V55" s="10" t="s">
        <v>29</v>
      </c>
      <c r="W55" s="10" t="s">
        <v>404</v>
      </c>
      <c r="X55" s="10" t="s">
        <v>43</v>
      </c>
      <c r="Y55" s="10" t="s">
        <v>43</v>
      </c>
      <c r="Z55" s="10" t="s">
        <v>405</v>
      </c>
      <c r="AA55" s="14">
        <v>48.08</v>
      </c>
      <c r="AB55" s="14">
        <v>-116.83</v>
      </c>
      <c r="AC55" s="10" t="s">
        <v>1864</v>
      </c>
      <c r="AD55" s="10" t="s">
        <v>1864</v>
      </c>
      <c r="AE55" s="10" t="s">
        <v>1866</v>
      </c>
      <c r="AF55" s="10" t="s">
        <v>1866</v>
      </c>
    </row>
    <row r="56" spans="1:94">
      <c r="A56" s="10">
        <v>43</v>
      </c>
      <c r="B56" s="10" t="s">
        <v>406</v>
      </c>
      <c r="C56" s="10" t="s">
        <v>407</v>
      </c>
      <c r="D56" s="14">
        <v>2014</v>
      </c>
      <c r="E56" s="10">
        <v>2014</v>
      </c>
      <c r="F56" s="10" t="s">
        <v>408</v>
      </c>
      <c r="G56" s="10" t="s">
        <v>409</v>
      </c>
      <c r="H56" s="17" t="s">
        <v>58</v>
      </c>
      <c r="I56" s="10" t="s">
        <v>21</v>
      </c>
      <c r="J56" s="10" t="s">
        <v>53</v>
      </c>
      <c r="K56" s="10" t="s">
        <v>23</v>
      </c>
      <c r="L56" s="10" t="s">
        <v>114</v>
      </c>
      <c r="M56" s="10" t="s">
        <v>410</v>
      </c>
      <c r="N56" s="10" t="s">
        <v>411</v>
      </c>
      <c r="O56" s="10" t="s">
        <v>412</v>
      </c>
      <c r="P56" s="15" t="s">
        <v>413</v>
      </c>
      <c r="Q56" s="10" t="s">
        <v>1544</v>
      </c>
      <c r="S56" s="10">
        <v>10</v>
      </c>
      <c r="V56" s="10" t="s">
        <v>29</v>
      </c>
      <c r="W56" s="10" t="s">
        <v>414</v>
      </c>
      <c r="X56" s="10" t="s">
        <v>415</v>
      </c>
      <c r="Y56" s="10" t="s">
        <v>415</v>
      </c>
      <c r="Z56" s="10" t="s">
        <v>416</v>
      </c>
      <c r="AA56" s="14">
        <v>21.481300000000001</v>
      </c>
      <c r="AB56" s="14">
        <v>109.1202</v>
      </c>
      <c r="AC56" s="10" t="s">
        <v>1870</v>
      </c>
      <c r="AD56" s="10" t="s">
        <v>1870</v>
      </c>
      <c r="AE56" s="10" t="s">
        <v>1868</v>
      </c>
      <c r="AF56" s="10" t="s">
        <v>1868</v>
      </c>
    </row>
    <row r="57" spans="1:94">
      <c r="A57" s="10">
        <v>44</v>
      </c>
      <c r="B57" s="10" t="s">
        <v>417</v>
      </c>
      <c r="C57" s="10" t="s">
        <v>418</v>
      </c>
      <c r="D57" s="14" t="s">
        <v>419</v>
      </c>
      <c r="E57" s="10">
        <v>2014</v>
      </c>
      <c r="F57" s="10" t="s">
        <v>182</v>
      </c>
      <c r="G57" s="10" t="s">
        <v>420</v>
      </c>
      <c r="H57" s="10">
        <v>3.234</v>
      </c>
      <c r="I57" s="10" t="s">
        <v>37</v>
      </c>
      <c r="J57" s="10" t="s">
        <v>30</v>
      </c>
      <c r="K57" s="10" t="s">
        <v>54</v>
      </c>
      <c r="L57" s="10" t="s">
        <v>127</v>
      </c>
      <c r="M57" s="10" t="s">
        <v>55</v>
      </c>
      <c r="N57" s="10" t="s">
        <v>128</v>
      </c>
      <c r="O57" s="10" t="s">
        <v>387</v>
      </c>
      <c r="T57" s="10">
        <v>10</v>
      </c>
      <c r="V57" s="10" t="s">
        <v>29</v>
      </c>
      <c r="W57" s="10" t="s">
        <v>421</v>
      </c>
      <c r="X57" s="10" t="s">
        <v>251</v>
      </c>
      <c r="Y57" s="10" t="s">
        <v>251</v>
      </c>
      <c r="Z57" s="10" t="s">
        <v>422</v>
      </c>
      <c r="AA57" s="14">
        <v>36.936109999999999</v>
      </c>
      <c r="AB57" s="14">
        <v>140.5</v>
      </c>
      <c r="AC57" s="10" t="s">
        <v>1864</v>
      </c>
      <c r="AD57" s="10" t="s">
        <v>1864</v>
      </c>
      <c r="AE57" s="10" t="s">
        <v>1868</v>
      </c>
      <c r="AF57" s="10" t="s">
        <v>1868</v>
      </c>
    </row>
    <row r="58" spans="1:94">
      <c r="A58" s="10">
        <v>45</v>
      </c>
      <c r="B58" s="10" t="s">
        <v>423</v>
      </c>
      <c r="C58" s="10" t="s">
        <v>424</v>
      </c>
      <c r="D58" s="14">
        <v>17</v>
      </c>
      <c r="E58" s="10">
        <v>2014</v>
      </c>
      <c r="F58" s="10" t="s">
        <v>248</v>
      </c>
      <c r="G58" s="10" t="s">
        <v>425</v>
      </c>
      <c r="H58" s="10">
        <v>2.548</v>
      </c>
      <c r="I58" s="10" t="s">
        <v>37</v>
      </c>
      <c r="J58" s="10" t="s">
        <v>30</v>
      </c>
      <c r="K58" s="10" t="s">
        <v>45</v>
      </c>
      <c r="L58" s="10" t="s">
        <v>46</v>
      </c>
      <c r="M58" s="10" t="s">
        <v>84</v>
      </c>
      <c r="N58" s="10" t="s">
        <v>115</v>
      </c>
      <c r="O58" s="10" t="s">
        <v>138</v>
      </c>
      <c r="P58" s="15" t="s">
        <v>138</v>
      </c>
      <c r="Q58" s="10" t="s">
        <v>1544</v>
      </c>
      <c r="S58" s="10">
        <v>10</v>
      </c>
      <c r="V58" s="10" t="s">
        <v>29</v>
      </c>
      <c r="W58" s="10" t="s">
        <v>426</v>
      </c>
      <c r="X58" s="10" t="s">
        <v>427</v>
      </c>
      <c r="Y58" s="10" t="s">
        <v>427</v>
      </c>
      <c r="Z58" s="10" t="s">
        <v>428</v>
      </c>
      <c r="AA58" s="14">
        <v>65.61</v>
      </c>
      <c r="AB58" s="14">
        <v>21.83</v>
      </c>
      <c r="AC58" s="10" t="s">
        <v>1864</v>
      </c>
      <c r="AD58" s="10" t="s">
        <v>1864</v>
      </c>
      <c r="AE58" s="10" t="s">
        <v>1865</v>
      </c>
      <c r="AF58" s="10" t="s">
        <v>1865</v>
      </c>
    </row>
    <row r="59" spans="1:94">
      <c r="A59" s="10">
        <v>45</v>
      </c>
      <c r="P59" s="15"/>
      <c r="Y59" s="10" t="s">
        <v>427</v>
      </c>
      <c r="Z59" s="10" t="s">
        <v>429</v>
      </c>
      <c r="AA59" s="14">
        <f>67+46/60</f>
        <v>67.766666666666666</v>
      </c>
      <c r="AB59" s="14">
        <v>20</v>
      </c>
      <c r="AD59" s="10" t="s">
        <v>1864</v>
      </c>
      <c r="AF59" s="10" t="s">
        <v>1865</v>
      </c>
    </row>
    <row r="60" spans="1:94">
      <c r="A60" s="10">
        <v>45</v>
      </c>
      <c r="P60" s="15"/>
      <c r="Y60" s="10" t="s">
        <v>427</v>
      </c>
      <c r="Z60" s="10" t="s">
        <v>430</v>
      </c>
      <c r="AA60" s="14">
        <f>64+49/60</f>
        <v>64.816666666666663</v>
      </c>
      <c r="AB60" s="14">
        <f>20+20/60</f>
        <v>20.333333333333332</v>
      </c>
      <c r="AD60" s="10" t="s">
        <v>1864</v>
      </c>
      <c r="AF60" s="10" t="s">
        <v>1865</v>
      </c>
    </row>
    <row r="61" spans="1:94">
      <c r="A61" s="10">
        <v>46</v>
      </c>
      <c r="B61" s="10" t="s">
        <v>431</v>
      </c>
      <c r="C61" s="10" t="s">
        <v>432</v>
      </c>
      <c r="D61" s="14" t="s">
        <v>433</v>
      </c>
      <c r="E61" s="10">
        <v>2014</v>
      </c>
      <c r="F61" s="10" t="s">
        <v>434</v>
      </c>
      <c r="G61" s="10" t="s">
        <v>435</v>
      </c>
      <c r="H61" s="10">
        <v>1.6519999999999999</v>
      </c>
      <c r="I61" s="10" t="s">
        <v>37</v>
      </c>
      <c r="J61" s="10" t="s">
        <v>30</v>
      </c>
      <c r="K61" s="10" t="s">
        <v>54</v>
      </c>
      <c r="L61" s="10" t="s">
        <v>1566</v>
      </c>
      <c r="M61" s="10" t="s">
        <v>55</v>
      </c>
      <c r="N61" s="10" t="s">
        <v>436</v>
      </c>
      <c r="O61" s="10" t="s">
        <v>387</v>
      </c>
      <c r="S61" s="10" t="s">
        <v>58</v>
      </c>
      <c r="V61" s="10" t="s">
        <v>29</v>
      </c>
      <c r="W61" s="10" t="s">
        <v>140</v>
      </c>
      <c r="X61" s="10" t="s">
        <v>43</v>
      </c>
      <c r="Y61" s="10" t="s">
        <v>438</v>
      </c>
      <c r="Z61" s="10" t="s">
        <v>437</v>
      </c>
      <c r="AA61" s="14">
        <v>37.58</v>
      </c>
      <c r="AB61" s="14">
        <v>36.82</v>
      </c>
      <c r="AC61" s="10" t="s">
        <v>1864</v>
      </c>
      <c r="AD61" s="10" t="s">
        <v>1870</v>
      </c>
      <c r="AE61" s="10" t="s">
        <v>1865</v>
      </c>
      <c r="AF61" s="10" t="s">
        <v>1868</v>
      </c>
    </row>
    <row r="62" spans="1:94">
      <c r="A62" s="10">
        <v>47</v>
      </c>
      <c r="B62" s="10" t="s">
        <v>439</v>
      </c>
      <c r="C62" s="10" t="s">
        <v>440</v>
      </c>
      <c r="D62" s="14">
        <v>34</v>
      </c>
      <c r="E62" s="10">
        <v>2014</v>
      </c>
      <c r="F62" s="10" t="s">
        <v>46</v>
      </c>
      <c r="G62" s="10" t="s">
        <v>441</v>
      </c>
      <c r="H62" s="10">
        <v>1.5720000000000001</v>
      </c>
      <c r="I62" s="10" t="s">
        <v>21</v>
      </c>
      <c r="J62" s="10" t="s">
        <v>442</v>
      </c>
      <c r="K62" s="10" t="s">
        <v>45</v>
      </c>
      <c r="L62" s="10" t="s">
        <v>309</v>
      </c>
      <c r="M62" s="10" t="s">
        <v>84</v>
      </c>
      <c r="N62" s="10" t="s">
        <v>310</v>
      </c>
      <c r="O62" s="10" t="s">
        <v>443</v>
      </c>
      <c r="P62" s="15"/>
      <c r="T62" s="10" t="s">
        <v>58</v>
      </c>
      <c r="V62" s="10" t="s">
        <v>30</v>
      </c>
      <c r="W62" s="10" t="s">
        <v>118</v>
      </c>
      <c r="X62" s="10" t="s">
        <v>60</v>
      </c>
      <c r="Y62" s="10" t="s">
        <v>60</v>
      </c>
      <c r="Z62" s="10" t="s">
        <v>444</v>
      </c>
      <c r="AA62" s="14">
        <v>46.152629400000002</v>
      </c>
      <c r="AB62" s="14">
        <v>-72.738469499999994</v>
      </c>
      <c r="AC62" s="10" t="s">
        <v>1864</v>
      </c>
      <c r="AD62" s="10" t="s">
        <v>1864</v>
      </c>
      <c r="AE62" s="10" t="s">
        <v>1866</v>
      </c>
      <c r="AF62" s="10" t="s">
        <v>1866</v>
      </c>
    </row>
    <row r="63" spans="1:94" s="46" customFormat="1">
      <c r="A63" s="10">
        <v>48</v>
      </c>
      <c r="B63" s="10" t="s">
        <v>445</v>
      </c>
      <c r="C63" s="10" t="s">
        <v>446</v>
      </c>
      <c r="D63" s="14" t="s">
        <v>447</v>
      </c>
      <c r="E63" s="10">
        <v>2014</v>
      </c>
      <c r="F63" s="10" t="s">
        <v>384</v>
      </c>
      <c r="G63" s="10" t="s">
        <v>448</v>
      </c>
      <c r="H63" s="17" t="s">
        <v>58</v>
      </c>
      <c r="I63" s="10" t="s">
        <v>37</v>
      </c>
      <c r="J63" s="10" t="s">
        <v>30</v>
      </c>
      <c r="K63" s="10" t="s">
        <v>54</v>
      </c>
      <c r="L63" s="10" t="s">
        <v>153</v>
      </c>
      <c r="M63" s="10" t="s">
        <v>55</v>
      </c>
      <c r="N63" s="10" t="s">
        <v>154</v>
      </c>
      <c r="O63" s="10" t="s">
        <v>154</v>
      </c>
      <c r="P63" s="10"/>
      <c r="Q63" s="10"/>
      <c r="R63" s="10"/>
      <c r="S63" s="10">
        <v>5</v>
      </c>
      <c r="T63" s="10"/>
      <c r="U63" s="10"/>
      <c r="V63" s="10" t="s">
        <v>29</v>
      </c>
      <c r="W63" s="10" t="s">
        <v>449</v>
      </c>
      <c r="X63" s="10" t="s">
        <v>119</v>
      </c>
      <c r="Y63" s="10" t="s">
        <v>156</v>
      </c>
      <c r="Z63" s="10" t="s">
        <v>396</v>
      </c>
      <c r="AA63" s="14">
        <v>-66.367999999999995</v>
      </c>
      <c r="AB63" s="14">
        <v>110.587</v>
      </c>
      <c r="AC63" s="10" t="s">
        <v>1864</v>
      </c>
      <c r="AD63" s="10" t="s">
        <v>1871</v>
      </c>
      <c r="AE63" s="10" t="s">
        <v>1867</v>
      </c>
      <c r="AF63" s="10" t="s">
        <v>156</v>
      </c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</row>
    <row r="64" spans="1:94" ht="14">
      <c r="A64" s="10">
        <v>49</v>
      </c>
      <c r="B64" s="10" t="s">
        <v>1822</v>
      </c>
      <c r="C64" s="10" t="s">
        <v>1834</v>
      </c>
      <c r="D64" s="14" t="s">
        <v>1823</v>
      </c>
      <c r="E64" s="10">
        <v>2014</v>
      </c>
      <c r="F64" s="10" t="s">
        <v>1824</v>
      </c>
      <c r="G64" s="56" t="s">
        <v>1830</v>
      </c>
      <c r="H64" s="10">
        <v>6.2039999999999997</v>
      </c>
      <c r="I64" s="10" t="s">
        <v>37</v>
      </c>
      <c r="J64" s="10" t="s">
        <v>30</v>
      </c>
      <c r="K64" s="10" t="s">
        <v>54</v>
      </c>
      <c r="L64" s="10" t="s">
        <v>1566</v>
      </c>
      <c r="M64" s="10" t="s">
        <v>39</v>
      </c>
      <c r="N64" s="10" t="s">
        <v>230</v>
      </c>
      <c r="O64" s="10" t="s">
        <v>1825</v>
      </c>
      <c r="P64" s="15" t="s">
        <v>1826</v>
      </c>
      <c r="Q64" s="10" t="s">
        <v>1548</v>
      </c>
      <c r="R64" s="10">
        <v>0.435</v>
      </c>
      <c r="V64" s="10" t="s">
        <v>1514</v>
      </c>
      <c r="X64" s="10" t="s">
        <v>31</v>
      </c>
      <c r="Y64" s="10" t="s">
        <v>622</v>
      </c>
      <c r="Z64" s="10" t="s">
        <v>1829</v>
      </c>
      <c r="AA64" s="14">
        <v>5.7355938999999996</v>
      </c>
      <c r="AB64" s="14">
        <v>115.05996</v>
      </c>
      <c r="AC64" s="10" t="s">
        <v>1864</v>
      </c>
      <c r="AD64" s="10" t="s">
        <v>1870</v>
      </c>
      <c r="AE64" s="10" t="s">
        <v>1865</v>
      </c>
      <c r="AF64" s="10" t="s">
        <v>1868</v>
      </c>
    </row>
    <row r="65" spans="1:94">
      <c r="A65" s="10">
        <v>49</v>
      </c>
      <c r="K65" s="10" t="s">
        <v>54</v>
      </c>
      <c r="L65" s="10" t="s">
        <v>1566</v>
      </c>
      <c r="M65" s="10" t="s">
        <v>39</v>
      </c>
      <c r="N65" s="10" t="s">
        <v>230</v>
      </c>
      <c r="O65" s="10" t="s">
        <v>1827</v>
      </c>
      <c r="P65" s="15" t="s">
        <v>1828</v>
      </c>
      <c r="Q65" s="10" t="s">
        <v>1543</v>
      </c>
      <c r="R65" s="10">
        <v>0.51200000000000001</v>
      </c>
      <c r="V65" s="10" t="s">
        <v>1514</v>
      </c>
    </row>
    <row r="66" spans="1:94">
      <c r="A66" s="10">
        <v>50</v>
      </c>
      <c r="B66" s="10" t="s">
        <v>450</v>
      </c>
      <c r="C66" s="10" t="s">
        <v>451</v>
      </c>
      <c r="D66" s="14">
        <v>186</v>
      </c>
      <c r="E66" s="10">
        <v>2015</v>
      </c>
      <c r="F66" s="10" t="s">
        <v>452</v>
      </c>
      <c r="G66" s="7" t="s">
        <v>453</v>
      </c>
      <c r="H66" s="10">
        <v>3.9849999999999999</v>
      </c>
      <c r="I66" s="10" t="s">
        <v>37</v>
      </c>
      <c r="J66" s="10" t="s">
        <v>30</v>
      </c>
      <c r="K66" s="10" t="s">
        <v>54</v>
      </c>
      <c r="L66" s="10" t="s">
        <v>1566</v>
      </c>
      <c r="M66" s="10" t="s">
        <v>55</v>
      </c>
      <c r="N66" s="10" t="s">
        <v>454</v>
      </c>
      <c r="O66" s="10" t="s">
        <v>387</v>
      </c>
      <c r="S66" s="10">
        <v>50</v>
      </c>
      <c r="V66" s="10" t="s">
        <v>29</v>
      </c>
      <c r="W66" s="10" t="s">
        <v>455</v>
      </c>
      <c r="X66" s="10" t="s">
        <v>456</v>
      </c>
      <c r="Y66" s="10" t="s">
        <v>456</v>
      </c>
      <c r="Z66" s="10" t="s">
        <v>457</v>
      </c>
      <c r="AA66" s="23">
        <v>8.7852777799999995</v>
      </c>
      <c r="AB66" s="14">
        <v>-82.958888889999997</v>
      </c>
      <c r="AC66" s="10" t="s">
        <v>1870</v>
      </c>
      <c r="AD66" s="10" t="s">
        <v>1870</v>
      </c>
      <c r="AE66" s="10" t="s">
        <v>1875</v>
      </c>
      <c r="AF66" s="10" t="s">
        <v>1875</v>
      </c>
    </row>
    <row r="67" spans="1:94" ht="14">
      <c r="A67" s="10">
        <v>51</v>
      </c>
      <c r="B67" s="10" t="s">
        <v>458</v>
      </c>
      <c r="C67" s="10" t="s">
        <v>459</v>
      </c>
      <c r="D67" s="14" t="s">
        <v>460</v>
      </c>
      <c r="E67" s="10">
        <v>2015</v>
      </c>
      <c r="F67" s="10" t="s">
        <v>461</v>
      </c>
      <c r="G67" s="1" t="s">
        <v>462</v>
      </c>
      <c r="H67" s="10">
        <v>8.9830000000000005</v>
      </c>
      <c r="I67" s="10" t="s">
        <v>37</v>
      </c>
      <c r="J67" s="10" t="s">
        <v>30</v>
      </c>
      <c r="K67" s="10" t="s">
        <v>54</v>
      </c>
      <c r="L67" s="10" t="s">
        <v>127</v>
      </c>
      <c r="M67" s="10" t="s">
        <v>39</v>
      </c>
      <c r="N67" s="10" t="s">
        <v>463</v>
      </c>
      <c r="O67" s="10" t="s">
        <v>464</v>
      </c>
      <c r="P67" s="15" t="s">
        <v>465</v>
      </c>
      <c r="Q67" s="10" t="s">
        <v>1544</v>
      </c>
      <c r="R67" s="10">
        <v>1.6</v>
      </c>
      <c r="V67" s="10" t="s">
        <v>1514</v>
      </c>
      <c r="X67" s="10" t="s">
        <v>43</v>
      </c>
      <c r="Y67" s="10" t="s">
        <v>43</v>
      </c>
      <c r="Z67" s="10" t="s">
        <v>466</v>
      </c>
      <c r="AA67" s="14">
        <v>48.437895500000003</v>
      </c>
      <c r="AB67" s="14">
        <v>-96.304350999999997</v>
      </c>
      <c r="AC67" s="10" t="s">
        <v>1864</v>
      </c>
      <c r="AD67" s="10" t="s">
        <v>1864</v>
      </c>
      <c r="AE67" s="10" t="s">
        <v>1866</v>
      </c>
      <c r="AF67" s="10" t="s">
        <v>1866</v>
      </c>
    </row>
    <row r="68" spans="1:94" ht="14">
      <c r="A68" s="10">
        <v>52</v>
      </c>
      <c r="B68" s="10" t="s">
        <v>467</v>
      </c>
      <c r="C68" s="10" t="s">
        <v>468</v>
      </c>
      <c r="D68" s="14" t="s">
        <v>469</v>
      </c>
      <c r="E68" s="10">
        <v>2015</v>
      </c>
      <c r="F68" s="10" t="s">
        <v>470</v>
      </c>
      <c r="G68" s="1" t="s">
        <v>471</v>
      </c>
      <c r="H68" s="10">
        <v>2.69</v>
      </c>
      <c r="I68" s="10" t="s">
        <v>37</v>
      </c>
      <c r="J68" s="10" t="s">
        <v>30</v>
      </c>
      <c r="K68" s="10" t="s">
        <v>54</v>
      </c>
      <c r="L68" s="10" t="s">
        <v>1566</v>
      </c>
      <c r="M68" s="10" t="s">
        <v>1925</v>
      </c>
      <c r="N68" s="10" t="s">
        <v>472</v>
      </c>
      <c r="O68" s="10" t="s">
        <v>473</v>
      </c>
      <c r="P68" s="15" t="s">
        <v>474</v>
      </c>
      <c r="Q68" s="10" t="s">
        <v>1544</v>
      </c>
      <c r="U68" s="10">
        <v>0.19</v>
      </c>
      <c r="V68" s="10" t="s">
        <v>475</v>
      </c>
      <c r="X68" s="10" t="s">
        <v>427</v>
      </c>
      <c r="Y68" s="10" t="s">
        <v>427</v>
      </c>
      <c r="Z68" s="10" t="s">
        <v>476</v>
      </c>
      <c r="AA68" s="14">
        <v>59.858600000000003</v>
      </c>
      <c r="AB68" s="14">
        <v>17.6389</v>
      </c>
      <c r="AC68" s="10" t="s">
        <v>1864</v>
      </c>
      <c r="AD68" s="10" t="s">
        <v>1864</v>
      </c>
      <c r="AE68" s="10" t="s">
        <v>1865</v>
      </c>
      <c r="AF68" s="10" t="s">
        <v>1865</v>
      </c>
    </row>
    <row r="69" spans="1:94">
      <c r="A69" s="10">
        <v>53</v>
      </c>
      <c r="B69" s="10" t="s">
        <v>477</v>
      </c>
      <c r="C69" s="10" t="s">
        <v>478</v>
      </c>
      <c r="D69" s="14" t="s">
        <v>479</v>
      </c>
      <c r="E69" s="10">
        <v>2015</v>
      </c>
      <c r="F69" s="10" t="s">
        <v>480</v>
      </c>
      <c r="G69" s="10" t="s">
        <v>481</v>
      </c>
      <c r="H69" s="10">
        <v>2.1030000000000002</v>
      </c>
      <c r="I69" s="10" t="s">
        <v>37</v>
      </c>
      <c r="J69" s="10" t="s">
        <v>30</v>
      </c>
      <c r="K69" s="10" t="s">
        <v>54</v>
      </c>
      <c r="L69" s="10" t="s">
        <v>127</v>
      </c>
      <c r="M69" s="10" t="s">
        <v>1925</v>
      </c>
      <c r="N69" s="10" t="s">
        <v>1926</v>
      </c>
      <c r="O69" s="10" t="s">
        <v>482</v>
      </c>
      <c r="P69" s="15" t="s">
        <v>483</v>
      </c>
      <c r="Q69" s="10" t="s">
        <v>1547</v>
      </c>
      <c r="U69" s="10">
        <v>0.93</v>
      </c>
      <c r="V69" s="10" t="s">
        <v>484</v>
      </c>
      <c r="X69" s="10" t="s">
        <v>345</v>
      </c>
      <c r="Y69" s="10" t="s">
        <v>486</v>
      </c>
      <c r="Z69" s="10" t="s">
        <v>485</v>
      </c>
      <c r="AA69" s="14">
        <f>-2.1538</f>
        <v>-2.1537999999999999</v>
      </c>
      <c r="AB69" s="14">
        <v>9.5896000000000008</v>
      </c>
      <c r="AC69" s="10" t="s">
        <v>1864</v>
      </c>
      <c r="AD69" s="10" t="s">
        <v>1870</v>
      </c>
      <c r="AE69" s="10" t="s">
        <v>1865</v>
      </c>
      <c r="AF69" s="10" t="s">
        <v>1869</v>
      </c>
    </row>
    <row r="70" spans="1:94">
      <c r="A70" s="10">
        <v>54</v>
      </c>
      <c r="B70" s="10" t="s">
        <v>487</v>
      </c>
      <c r="C70" s="10" t="s">
        <v>488</v>
      </c>
      <c r="D70" s="14">
        <v>145</v>
      </c>
      <c r="E70" s="10">
        <v>2015</v>
      </c>
      <c r="F70" s="10" t="s">
        <v>489</v>
      </c>
      <c r="H70" s="17" t="s">
        <v>58</v>
      </c>
      <c r="I70" s="10" t="s">
        <v>37</v>
      </c>
      <c r="J70" s="10" t="s">
        <v>30</v>
      </c>
      <c r="K70" s="10" t="s">
        <v>23</v>
      </c>
      <c r="L70" s="10" t="s">
        <v>38</v>
      </c>
      <c r="M70" s="10" t="s">
        <v>95</v>
      </c>
      <c r="O70" s="10" t="s">
        <v>490</v>
      </c>
      <c r="P70" s="15" t="s">
        <v>491</v>
      </c>
      <c r="Q70" s="10" t="s">
        <v>1545</v>
      </c>
      <c r="R70" s="10">
        <v>0.75</v>
      </c>
      <c r="V70" s="7" t="s">
        <v>492</v>
      </c>
      <c r="W70" s="17"/>
      <c r="X70" s="10" t="s">
        <v>43</v>
      </c>
      <c r="Y70" s="10" t="s">
        <v>494</v>
      </c>
      <c r="Z70" s="10" t="s">
        <v>493</v>
      </c>
      <c r="AA70" s="14">
        <v>23.192018000000001</v>
      </c>
      <c r="AB70" s="14">
        <v>-97.767261000000005</v>
      </c>
      <c r="AC70" s="10" t="s">
        <v>1864</v>
      </c>
      <c r="AD70" s="10" t="s">
        <v>1870</v>
      </c>
      <c r="AE70" s="10" t="s">
        <v>1866</v>
      </c>
      <c r="AF70" s="10" t="s">
        <v>1875</v>
      </c>
    </row>
    <row r="71" spans="1:94" s="46" customFormat="1">
      <c r="A71" s="10">
        <v>55</v>
      </c>
      <c r="B71" s="10" t="s">
        <v>495</v>
      </c>
      <c r="C71" s="10" t="s">
        <v>496</v>
      </c>
      <c r="D71" s="14" t="s">
        <v>497</v>
      </c>
      <c r="E71" s="10">
        <v>2015</v>
      </c>
      <c r="F71" s="10" t="s">
        <v>498</v>
      </c>
      <c r="G71" s="10" t="s">
        <v>499</v>
      </c>
      <c r="H71" s="10">
        <v>1.7110000000000001</v>
      </c>
      <c r="I71" s="10" t="s">
        <v>37</v>
      </c>
      <c r="J71" s="10" t="s">
        <v>30</v>
      </c>
      <c r="K71" s="10" t="s">
        <v>23</v>
      </c>
      <c r="L71" s="10" t="s">
        <v>24</v>
      </c>
      <c r="M71" s="10" t="s">
        <v>25</v>
      </c>
      <c r="N71" s="10" t="s">
        <v>500</v>
      </c>
      <c r="O71" s="10" t="s">
        <v>501</v>
      </c>
      <c r="P71" s="15" t="s">
        <v>502</v>
      </c>
      <c r="Q71" s="10" t="s">
        <v>1544</v>
      </c>
      <c r="R71" s="10">
        <v>0.79</v>
      </c>
      <c r="S71" s="10"/>
      <c r="T71" s="10"/>
      <c r="U71" s="10"/>
      <c r="V71" s="10" t="s">
        <v>301</v>
      </c>
      <c r="W71" s="10"/>
      <c r="X71" s="10" t="s">
        <v>43</v>
      </c>
      <c r="Y71" s="10" t="s">
        <v>156</v>
      </c>
      <c r="Z71" s="10" t="s">
        <v>503</v>
      </c>
      <c r="AA71" s="14">
        <v>-62.458888999999999</v>
      </c>
      <c r="AB71" s="14">
        <v>-60.788611000000003</v>
      </c>
      <c r="AC71" s="10" t="s">
        <v>1864</v>
      </c>
      <c r="AD71" s="10" t="s">
        <v>1871</v>
      </c>
      <c r="AE71" s="10" t="s">
        <v>1866</v>
      </c>
      <c r="AF71" s="10" t="s">
        <v>156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</row>
    <row r="72" spans="1:94">
      <c r="A72" s="10">
        <v>55</v>
      </c>
      <c r="K72" s="10" t="s">
        <v>23</v>
      </c>
      <c r="L72" s="10" t="s">
        <v>24</v>
      </c>
      <c r="M72" s="10" t="s">
        <v>25</v>
      </c>
      <c r="N72" s="10" t="s">
        <v>500</v>
      </c>
      <c r="O72" s="10" t="s">
        <v>504</v>
      </c>
      <c r="P72" s="15" t="s">
        <v>505</v>
      </c>
      <c r="Q72" s="10" t="s">
        <v>1544</v>
      </c>
      <c r="R72" s="10">
        <v>0.73</v>
      </c>
      <c r="V72" s="10" t="s">
        <v>301</v>
      </c>
    </row>
    <row r="73" spans="1:94">
      <c r="A73" s="10">
        <v>55</v>
      </c>
      <c r="K73" s="10" t="s">
        <v>23</v>
      </c>
      <c r="L73" s="10" t="s">
        <v>24</v>
      </c>
      <c r="M73" s="10" t="s">
        <v>39</v>
      </c>
      <c r="N73" s="10" t="s">
        <v>506</v>
      </c>
      <c r="O73" s="10" t="s">
        <v>507</v>
      </c>
      <c r="P73" s="15" t="s">
        <v>508</v>
      </c>
      <c r="Q73" s="10" t="s">
        <v>1544</v>
      </c>
      <c r="R73" s="10">
        <v>1.5</v>
      </c>
      <c r="V73" s="10" t="s">
        <v>1514</v>
      </c>
    </row>
    <row r="74" spans="1:94">
      <c r="A74" s="10">
        <v>55</v>
      </c>
      <c r="K74" s="10" t="s">
        <v>23</v>
      </c>
      <c r="L74" s="10" t="s">
        <v>24</v>
      </c>
      <c r="M74" s="10" t="s">
        <v>39</v>
      </c>
      <c r="N74" s="10" t="s">
        <v>506</v>
      </c>
      <c r="O74" s="10" t="s">
        <v>509</v>
      </c>
      <c r="P74" s="15" t="s">
        <v>510</v>
      </c>
      <c r="Q74" s="10" t="s">
        <v>1544</v>
      </c>
      <c r="R74" s="10">
        <v>3</v>
      </c>
      <c r="V74" s="10" t="s">
        <v>29</v>
      </c>
    </row>
    <row r="75" spans="1:94" s="46" customFormat="1">
      <c r="A75" s="10">
        <v>56</v>
      </c>
      <c r="B75" s="10" t="s">
        <v>511</v>
      </c>
      <c r="C75" s="10" t="s">
        <v>512</v>
      </c>
      <c r="D75" s="14" t="s">
        <v>513</v>
      </c>
      <c r="E75" s="10">
        <v>2015</v>
      </c>
      <c r="F75" s="10" t="s">
        <v>498</v>
      </c>
      <c r="G75" s="10" t="s">
        <v>514</v>
      </c>
      <c r="H75" s="10">
        <v>1.7110000000000001</v>
      </c>
      <c r="I75" s="10" t="s">
        <v>21</v>
      </c>
      <c r="J75" s="10" t="s">
        <v>87</v>
      </c>
      <c r="K75" s="10" t="s">
        <v>45</v>
      </c>
      <c r="L75" s="10" t="s">
        <v>46</v>
      </c>
      <c r="M75" s="10" t="s">
        <v>84</v>
      </c>
      <c r="N75" s="10" t="s">
        <v>515</v>
      </c>
      <c r="O75" s="10" t="s">
        <v>516</v>
      </c>
      <c r="P75" s="15" t="s">
        <v>517</v>
      </c>
      <c r="Q75" s="10"/>
      <c r="R75" s="10"/>
      <c r="S75" s="10">
        <v>50</v>
      </c>
      <c r="T75" s="10"/>
      <c r="U75" s="10"/>
      <c r="V75" s="10" t="s">
        <v>29</v>
      </c>
      <c r="W75" s="10" t="s">
        <v>1508</v>
      </c>
      <c r="X75" s="10" t="s">
        <v>72</v>
      </c>
      <c r="Y75" s="10" t="s">
        <v>156</v>
      </c>
      <c r="Z75" s="10" t="s">
        <v>518</v>
      </c>
      <c r="AA75" s="14">
        <v>-77.466667000000001</v>
      </c>
      <c r="AB75" s="14">
        <v>162.51666700000001</v>
      </c>
      <c r="AC75" s="10" t="s">
        <v>1864</v>
      </c>
      <c r="AD75" s="10" t="s">
        <v>1871</v>
      </c>
      <c r="AE75" s="10" t="s">
        <v>1867</v>
      </c>
      <c r="AF75" s="10" t="s">
        <v>156</v>
      </c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4">
      <c r="A76" s="10">
        <v>57</v>
      </c>
      <c r="B76" s="10" t="s">
        <v>519</v>
      </c>
      <c r="C76" s="10" t="s">
        <v>520</v>
      </c>
      <c r="D76" s="14" t="s">
        <v>521</v>
      </c>
      <c r="E76" s="10">
        <v>2015</v>
      </c>
      <c r="F76" s="10" t="s">
        <v>306</v>
      </c>
      <c r="G76" s="1" t="s">
        <v>522</v>
      </c>
      <c r="H76" s="17" t="s">
        <v>58</v>
      </c>
      <c r="I76" s="10" t="s">
        <v>37</v>
      </c>
      <c r="J76" s="10" t="s">
        <v>30</v>
      </c>
      <c r="K76" s="10" t="s">
        <v>23</v>
      </c>
      <c r="L76" s="10" t="s">
        <v>24</v>
      </c>
      <c r="M76" s="10" t="s">
        <v>39</v>
      </c>
      <c r="N76" s="10" t="s">
        <v>506</v>
      </c>
      <c r="O76" s="10" t="s">
        <v>523</v>
      </c>
      <c r="P76" s="15" t="s">
        <v>524</v>
      </c>
      <c r="Q76" s="10" t="s">
        <v>1544</v>
      </c>
      <c r="R76" s="10">
        <v>1.75</v>
      </c>
      <c r="V76" s="10" t="s">
        <v>29</v>
      </c>
      <c r="X76" s="10" t="s">
        <v>31</v>
      </c>
      <c r="Y76" s="10" t="s">
        <v>31</v>
      </c>
      <c r="Z76" s="10" t="s">
        <v>525</v>
      </c>
      <c r="AA76" s="14">
        <v>56.433332999999998</v>
      </c>
      <c r="AB76" s="14">
        <v>-2.766667</v>
      </c>
      <c r="AC76" s="10" t="s">
        <v>1864</v>
      </c>
      <c r="AD76" s="10" t="s">
        <v>1864</v>
      </c>
      <c r="AE76" s="10" t="s">
        <v>1865</v>
      </c>
      <c r="AF76" s="10" t="s">
        <v>1865</v>
      </c>
    </row>
    <row r="77" spans="1:94">
      <c r="A77" s="10">
        <v>57</v>
      </c>
      <c r="G77" s="18"/>
      <c r="K77" s="10" t="s">
        <v>23</v>
      </c>
      <c r="L77" s="10" t="s">
        <v>24</v>
      </c>
      <c r="M77" s="10" t="s">
        <v>39</v>
      </c>
      <c r="N77" s="10" t="s">
        <v>506</v>
      </c>
      <c r="O77" s="10" t="s">
        <v>526</v>
      </c>
      <c r="P77" s="15" t="s">
        <v>527</v>
      </c>
      <c r="Q77" s="10" t="s">
        <v>1544</v>
      </c>
      <c r="R77" s="10">
        <v>1.75</v>
      </c>
      <c r="V77" s="10" t="s">
        <v>1514</v>
      </c>
      <c r="Y77" s="10" t="s">
        <v>31</v>
      </c>
      <c r="Z77" s="10" t="s">
        <v>528</v>
      </c>
      <c r="AA77" s="14">
        <v>57.935899999999997</v>
      </c>
      <c r="AB77" s="14">
        <v>4.0423</v>
      </c>
      <c r="AD77" s="10" t="s">
        <v>1864</v>
      </c>
      <c r="AF77" s="10" t="s">
        <v>1865</v>
      </c>
    </row>
    <row r="78" spans="1:94" ht="14">
      <c r="A78" s="10">
        <v>58</v>
      </c>
      <c r="B78" s="10" t="s">
        <v>529</v>
      </c>
      <c r="C78" s="10" t="s">
        <v>530</v>
      </c>
      <c r="D78" s="14" t="s">
        <v>521</v>
      </c>
      <c r="E78" s="10">
        <v>2015</v>
      </c>
      <c r="F78" s="10" t="s">
        <v>306</v>
      </c>
      <c r="G78" s="1" t="s">
        <v>531</v>
      </c>
      <c r="H78" s="17" t="s">
        <v>58</v>
      </c>
      <c r="I78" s="10" t="s">
        <v>37</v>
      </c>
      <c r="J78" s="10" t="s">
        <v>30</v>
      </c>
      <c r="K78" s="10" t="s">
        <v>23</v>
      </c>
      <c r="L78" s="10" t="s">
        <v>24</v>
      </c>
      <c r="M78" s="10" t="s">
        <v>25</v>
      </c>
      <c r="N78" s="10" t="s">
        <v>500</v>
      </c>
      <c r="O78" s="10" t="s">
        <v>501</v>
      </c>
      <c r="P78" s="15" t="s">
        <v>502</v>
      </c>
      <c r="Q78" s="10" t="s">
        <v>1544</v>
      </c>
      <c r="R78" s="10">
        <v>0.79</v>
      </c>
      <c r="V78" s="10" t="s">
        <v>301</v>
      </c>
      <c r="X78" s="10" t="s">
        <v>31</v>
      </c>
      <c r="Y78" s="10" t="s">
        <v>31</v>
      </c>
      <c r="Z78" s="10" t="s">
        <v>532</v>
      </c>
      <c r="AA78" s="14">
        <v>-51.48</v>
      </c>
      <c r="AB78" s="14">
        <v>-57.83</v>
      </c>
      <c r="AC78" s="10" t="s">
        <v>1864</v>
      </c>
      <c r="AD78" s="10" t="s">
        <v>1864</v>
      </c>
      <c r="AE78" s="10" t="s">
        <v>1865</v>
      </c>
      <c r="AF78" s="10" t="s">
        <v>1865</v>
      </c>
    </row>
    <row r="79" spans="1:94" s="46" customFormat="1">
      <c r="A79" s="10">
        <v>59</v>
      </c>
      <c r="B79" s="10" t="s">
        <v>533</v>
      </c>
      <c r="C79" s="10" t="s">
        <v>534</v>
      </c>
      <c r="D79" s="14" t="s">
        <v>535</v>
      </c>
      <c r="E79" s="10">
        <v>2015</v>
      </c>
      <c r="F79" s="10" t="s">
        <v>536</v>
      </c>
      <c r="G79" s="10" t="s">
        <v>537</v>
      </c>
      <c r="H79" s="10">
        <v>1.7110000000000001</v>
      </c>
      <c r="I79" s="10" t="s">
        <v>37</v>
      </c>
      <c r="J79" s="10" t="s">
        <v>30</v>
      </c>
      <c r="K79" s="10" t="s">
        <v>23</v>
      </c>
      <c r="L79" s="10" t="s">
        <v>24</v>
      </c>
      <c r="M79" s="10" t="s">
        <v>25</v>
      </c>
      <c r="N79" s="10" t="s">
        <v>463</v>
      </c>
      <c r="O79" s="10" t="s">
        <v>538</v>
      </c>
      <c r="P79" s="15" t="s">
        <v>539</v>
      </c>
      <c r="Q79" s="10" t="s">
        <v>1544</v>
      </c>
      <c r="R79" s="10">
        <v>0.7</v>
      </c>
      <c r="S79" s="10"/>
      <c r="T79" s="10"/>
      <c r="U79" s="10"/>
      <c r="V79" s="10" t="s">
        <v>301</v>
      </c>
      <c r="W79" s="10"/>
      <c r="X79" s="10" t="s">
        <v>130</v>
      </c>
      <c r="Y79" s="10" t="s">
        <v>156</v>
      </c>
      <c r="Z79" s="10" t="s">
        <v>540</v>
      </c>
      <c r="AA79" s="14">
        <v>-62.216667000000001</v>
      </c>
      <c r="AB79" s="14">
        <v>-58.933329999999998</v>
      </c>
      <c r="AC79" s="10" t="s">
        <v>1864</v>
      </c>
      <c r="AD79" s="10" t="s">
        <v>1871</v>
      </c>
      <c r="AE79" s="10" t="s">
        <v>1865</v>
      </c>
      <c r="AF79" s="10" t="s">
        <v>156</v>
      </c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>
      <c r="A80" s="10">
        <v>60</v>
      </c>
      <c r="B80" s="10" t="s">
        <v>541</v>
      </c>
      <c r="C80" s="10" t="s">
        <v>542</v>
      </c>
      <c r="D80" s="14" t="s">
        <v>543</v>
      </c>
      <c r="E80" s="10">
        <v>2015</v>
      </c>
      <c r="F80" s="10" t="s">
        <v>544</v>
      </c>
      <c r="G80" s="10" t="s">
        <v>545</v>
      </c>
      <c r="H80" s="10">
        <v>2.2450000000000001</v>
      </c>
      <c r="I80" s="10" t="s">
        <v>21</v>
      </c>
      <c r="J80" s="10" t="s">
        <v>546</v>
      </c>
      <c r="K80" s="10" t="s">
        <v>54</v>
      </c>
      <c r="L80" s="10" t="s">
        <v>283</v>
      </c>
      <c r="M80" s="10" t="s">
        <v>39</v>
      </c>
      <c r="N80" s="10" t="s">
        <v>233</v>
      </c>
      <c r="O80" s="10" t="s">
        <v>547</v>
      </c>
      <c r="P80" s="15" t="s">
        <v>285</v>
      </c>
      <c r="Q80" s="10" t="s">
        <v>1543</v>
      </c>
      <c r="R80" s="10">
        <v>3.1</v>
      </c>
      <c r="V80" s="10" t="s">
        <v>1514</v>
      </c>
      <c r="X80" s="10" t="s">
        <v>548</v>
      </c>
      <c r="Y80" s="10" t="s">
        <v>364</v>
      </c>
      <c r="Z80" s="10" t="s">
        <v>549</v>
      </c>
      <c r="AA80" s="14">
        <v>-23.988399999999999</v>
      </c>
      <c r="AB80" s="14">
        <v>31.5547</v>
      </c>
      <c r="AC80" s="10" t="s">
        <v>1864</v>
      </c>
      <c r="AD80" s="10" t="s">
        <v>1870</v>
      </c>
      <c r="AE80" s="10" t="s">
        <v>1865</v>
      </c>
      <c r="AF80" s="10" t="s">
        <v>1869</v>
      </c>
    </row>
    <row r="81" spans="1:32">
      <c r="A81" s="10">
        <v>60</v>
      </c>
      <c r="K81" s="10" t="s">
        <v>54</v>
      </c>
      <c r="L81" s="10" t="s">
        <v>283</v>
      </c>
      <c r="M81" s="10" t="s">
        <v>39</v>
      </c>
      <c r="N81" s="10" t="s">
        <v>176</v>
      </c>
      <c r="O81" s="10" t="s">
        <v>365</v>
      </c>
      <c r="P81" s="15" t="s">
        <v>366</v>
      </c>
      <c r="Q81" s="10" t="s">
        <v>1545</v>
      </c>
      <c r="R81" s="10">
        <v>3.37</v>
      </c>
      <c r="V81" s="10" t="s">
        <v>1514</v>
      </c>
    </row>
    <row r="82" spans="1:32">
      <c r="A82" s="10">
        <v>60</v>
      </c>
      <c r="K82" s="10" t="s">
        <v>54</v>
      </c>
      <c r="L82" s="10" t="s">
        <v>283</v>
      </c>
      <c r="M82" s="10" t="s">
        <v>39</v>
      </c>
      <c r="N82" s="10" t="s">
        <v>230</v>
      </c>
      <c r="O82" s="10" t="s">
        <v>361</v>
      </c>
      <c r="P82" s="15" t="s">
        <v>362</v>
      </c>
      <c r="Q82" s="10" t="s">
        <v>1544</v>
      </c>
      <c r="R82" s="10">
        <v>1.7</v>
      </c>
      <c r="V82" s="10" t="s">
        <v>1514</v>
      </c>
    </row>
    <row r="83" spans="1:32">
      <c r="A83" s="10">
        <v>61</v>
      </c>
      <c r="B83" s="10" t="s">
        <v>550</v>
      </c>
      <c r="C83" s="10" t="s">
        <v>551</v>
      </c>
      <c r="D83" s="14" t="s">
        <v>552</v>
      </c>
      <c r="E83" s="10">
        <v>2015</v>
      </c>
      <c r="F83" s="10" t="s">
        <v>553</v>
      </c>
      <c r="G83" s="10" t="s">
        <v>554</v>
      </c>
      <c r="H83" s="10">
        <v>2.823</v>
      </c>
      <c r="I83" s="10" t="s">
        <v>37</v>
      </c>
      <c r="J83" s="16" t="s">
        <v>30</v>
      </c>
      <c r="K83" s="10" t="s">
        <v>45</v>
      </c>
      <c r="L83" s="10" t="s">
        <v>46</v>
      </c>
      <c r="M83" s="10" t="s">
        <v>25</v>
      </c>
      <c r="N83" s="10" t="s">
        <v>555</v>
      </c>
      <c r="O83" s="10" t="s">
        <v>556</v>
      </c>
      <c r="P83" s="15" t="s">
        <v>557</v>
      </c>
      <c r="Q83" s="10" t="s">
        <v>1544</v>
      </c>
      <c r="R83" s="10">
        <v>0.6</v>
      </c>
      <c r="V83" s="10" t="s">
        <v>301</v>
      </c>
      <c r="X83" s="10" t="s">
        <v>89</v>
      </c>
      <c r="Y83" s="10" t="s">
        <v>89</v>
      </c>
      <c r="Z83" s="10" t="s">
        <v>558</v>
      </c>
      <c r="AA83" s="14">
        <v>43.643583999999997</v>
      </c>
      <c r="AB83" s="14">
        <v>3.8796309999999998</v>
      </c>
      <c r="AC83" s="10" t="s">
        <v>1864</v>
      </c>
      <c r="AD83" s="10" t="s">
        <v>1864</v>
      </c>
      <c r="AE83" s="10" t="s">
        <v>1865</v>
      </c>
      <c r="AF83" s="10" t="s">
        <v>1865</v>
      </c>
    </row>
    <row r="84" spans="1:32">
      <c r="A84" s="10">
        <v>61</v>
      </c>
      <c r="J84" s="16"/>
      <c r="K84" s="10" t="s">
        <v>45</v>
      </c>
      <c r="L84" s="10" t="s">
        <v>46</v>
      </c>
      <c r="M84" s="10" t="s">
        <v>25</v>
      </c>
      <c r="N84" s="10" t="s">
        <v>555</v>
      </c>
      <c r="O84" s="10" t="s">
        <v>559</v>
      </c>
      <c r="P84" s="15" t="s">
        <v>560</v>
      </c>
      <c r="Q84" s="10" t="s">
        <v>1544</v>
      </c>
      <c r="R84" s="10">
        <v>1.3</v>
      </c>
      <c r="V84" s="10" t="s">
        <v>301</v>
      </c>
      <c r="Y84" s="10" t="s">
        <v>89</v>
      </c>
      <c r="Z84" s="10" t="s">
        <v>561</v>
      </c>
      <c r="AA84" s="14">
        <v>43.5792</v>
      </c>
      <c r="AB84" s="14">
        <v>4.0159000000000002</v>
      </c>
      <c r="AD84" s="10" t="s">
        <v>1864</v>
      </c>
      <c r="AF84" s="10" t="s">
        <v>1865</v>
      </c>
    </row>
    <row r="85" spans="1:32">
      <c r="A85" s="10">
        <v>61</v>
      </c>
      <c r="J85" s="16"/>
      <c r="K85" s="10" t="s">
        <v>45</v>
      </c>
      <c r="L85" s="10" t="s">
        <v>46</v>
      </c>
      <c r="M85" s="10" t="s">
        <v>25</v>
      </c>
      <c r="N85" s="10" t="s">
        <v>555</v>
      </c>
      <c r="O85" s="10" t="s">
        <v>562</v>
      </c>
      <c r="P85" s="15" t="s">
        <v>563</v>
      </c>
      <c r="Q85" s="10" t="s">
        <v>1544</v>
      </c>
      <c r="R85" s="10">
        <v>0.32500000000000001</v>
      </c>
      <c r="V85" s="10" t="s">
        <v>301</v>
      </c>
    </row>
    <row r="86" spans="1:32" ht="14">
      <c r="A86" s="10">
        <v>62</v>
      </c>
      <c r="B86" s="10" t="s">
        <v>564</v>
      </c>
      <c r="C86" s="10" t="s">
        <v>565</v>
      </c>
      <c r="D86" s="14" t="s">
        <v>566</v>
      </c>
      <c r="E86" s="10">
        <v>2015</v>
      </c>
      <c r="F86" s="10" t="s">
        <v>182</v>
      </c>
      <c r="G86" s="1" t="s">
        <v>567</v>
      </c>
      <c r="H86" s="10">
        <v>3.0569999999999999</v>
      </c>
      <c r="I86" s="10" t="s">
        <v>21</v>
      </c>
      <c r="J86" s="10" t="s">
        <v>394</v>
      </c>
      <c r="K86" s="10" t="s">
        <v>23</v>
      </c>
      <c r="L86" s="10" t="s">
        <v>24</v>
      </c>
      <c r="M86" s="10" t="s">
        <v>25</v>
      </c>
      <c r="N86" s="10" t="s">
        <v>215</v>
      </c>
      <c r="O86" s="10" t="s">
        <v>568</v>
      </c>
      <c r="P86" s="15" t="s">
        <v>569</v>
      </c>
      <c r="Q86" s="10" t="s">
        <v>1544</v>
      </c>
      <c r="R86" s="10">
        <f>(32+39)/200</f>
        <v>0.35499999999999998</v>
      </c>
      <c r="V86" s="10" t="s">
        <v>301</v>
      </c>
      <c r="X86" s="10" t="s">
        <v>60</v>
      </c>
      <c r="Y86" s="10" t="s">
        <v>60</v>
      </c>
      <c r="Z86" s="10" t="s">
        <v>570</v>
      </c>
      <c r="AA86" s="14">
        <v>69.545699999999997</v>
      </c>
      <c r="AB86" s="14">
        <v>80.811999999999998</v>
      </c>
      <c r="AC86" s="10" t="s">
        <v>1864</v>
      </c>
      <c r="AD86" s="10" t="s">
        <v>1864</v>
      </c>
      <c r="AE86" s="10" t="s">
        <v>1866</v>
      </c>
      <c r="AF86" s="10" t="s">
        <v>1866</v>
      </c>
    </row>
    <row r="87" spans="1:32">
      <c r="A87" s="10">
        <v>63</v>
      </c>
      <c r="B87" s="10" t="s">
        <v>571</v>
      </c>
      <c r="C87" s="10" t="s">
        <v>572</v>
      </c>
      <c r="D87" s="14" t="s">
        <v>573</v>
      </c>
      <c r="E87" s="10">
        <v>2015</v>
      </c>
      <c r="F87" s="10" t="s">
        <v>306</v>
      </c>
      <c r="G87" s="10" t="s">
        <v>574</v>
      </c>
      <c r="H87" s="17" t="s">
        <v>58</v>
      </c>
      <c r="I87" s="10" t="s">
        <v>37</v>
      </c>
      <c r="J87" s="10" t="s">
        <v>30</v>
      </c>
      <c r="K87" s="10" t="s">
        <v>45</v>
      </c>
      <c r="L87" s="10" t="s">
        <v>46</v>
      </c>
      <c r="M87" s="10" t="s">
        <v>1925</v>
      </c>
      <c r="N87" s="10" t="s">
        <v>298</v>
      </c>
      <c r="O87" s="10" t="s">
        <v>575</v>
      </c>
      <c r="P87" s="15" t="s">
        <v>576</v>
      </c>
      <c r="Q87" s="10" t="s">
        <v>1544</v>
      </c>
      <c r="U87" s="10" t="s">
        <v>58</v>
      </c>
      <c r="V87" s="10" t="s">
        <v>30</v>
      </c>
      <c r="X87" s="10" t="s">
        <v>60</v>
      </c>
      <c r="Y87" s="10" t="s">
        <v>60</v>
      </c>
      <c r="Z87" s="10" t="s">
        <v>577</v>
      </c>
      <c r="AA87" s="14">
        <v>46.789700000000003</v>
      </c>
      <c r="AB87" s="14">
        <v>-113.982</v>
      </c>
      <c r="AC87" s="10" t="s">
        <v>1864</v>
      </c>
      <c r="AD87" s="10" t="s">
        <v>1864</v>
      </c>
      <c r="AE87" s="10" t="s">
        <v>1866</v>
      </c>
      <c r="AF87" s="10" t="s">
        <v>1866</v>
      </c>
    </row>
    <row r="88" spans="1:32">
      <c r="A88" s="10">
        <v>63</v>
      </c>
      <c r="K88" s="10" t="s">
        <v>54</v>
      </c>
      <c r="L88" s="10" t="s">
        <v>127</v>
      </c>
      <c r="M88" s="10" t="s">
        <v>1925</v>
      </c>
      <c r="N88" s="10" t="s">
        <v>298</v>
      </c>
      <c r="O88" s="10" t="s">
        <v>578</v>
      </c>
      <c r="P88" s="15" t="s">
        <v>579</v>
      </c>
      <c r="Q88" s="10" t="s">
        <v>1544</v>
      </c>
      <c r="U88" s="10" t="s">
        <v>58</v>
      </c>
      <c r="V88" s="10" t="s">
        <v>30</v>
      </c>
      <c r="Y88" s="10" t="s">
        <v>60</v>
      </c>
      <c r="Z88" s="10" t="s">
        <v>580</v>
      </c>
      <c r="AA88" s="14">
        <v>50.733899999999998</v>
      </c>
      <c r="AB88" s="14">
        <v>-107.971</v>
      </c>
      <c r="AD88" s="10" t="s">
        <v>1864</v>
      </c>
      <c r="AF88" s="10" t="s">
        <v>1866</v>
      </c>
    </row>
    <row r="89" spans="1:32">
      <c r="A89" s="10">
        <v>63</v>
      </c>
      <c r="K89" s="10" t="s">
        <v>45</v>
      </c>
      <c r="L89" s="10" t="s">
        <v>46</v>
      </c>
      <c r="M89" s="10" t="s">
        <v>1925</v>
      </c>
      <c r="N89" s="10" t="s">
        <v>298</v>
      </c>
      <c r="O89" s="10" t="s">
        <v>581</v>
      </c>
      <c r="P89" s="15" t="s">
        <v>582</v>
      </c>
      <c r="Q89" s="10" t="s">
        <v>1544</v>
      </c>
      <c r="U89" s="10" t="s">
        <v>58</v>
      </c>
      <c r="V89" s="10" t="s">
        <v>30</v>
      </c>
      <c r="Y89" s="10" t="s">
        <v>60</v>
      </c>
      <c r="Z89" s="10" t="s">
        <v>583</v>
      </c>
      <c r="AA89" s="14">
        <v>55.088500000000003</v>
      </c>
      <c r="AB89" s="14">
        <v>-106.712</v>
      </c>
      <c r="AD89" s="10" t="s">
        <v>1864</v>
      </c>
      <c r="AF89" s="10" t="s">
        <v>1866</v>
      </c>
    </row>
    <row r="90" spans="1:32">
      <c r="A90" s="10">
        <v>63</v>
      </c>
      <c r="K90" s="10" t="s">
        <v>45</v>
      </c>
      <c r="L90" s="10" t="s">
        <v>46</v>
      </c>
      <c r="M90" s="10" t="s">
        <v>1925</v>
      </c>
      <c r="N90" s="10" t="s">
        <v>298</v>
      </c>
      <c r="O90" s="10" t="s">
        <v>584</v>
      </c>
      <c r="P90" s="15" t="s">
        <v>585</v>
      </c>
      <c r="Q90" s="10" t="s">
        <v>1544</v>
      </c>
      <c r="U90" s="10" t="s">
        <v>58</v>
      </c>
      <c r="V90" s="10" t="s">
        <v>30</v>
      </c>
    </row>
    <row r="91" spans="1:32">
      <c r="A91" s="10">
        <v>64</v>
      </c>
      <c r="B91" s="10" t="s">
        <v>586</v>
      </c>
      <c r="C91" s="10" t="s">
        <v>587</v>
      </c>
      <c r="D91" s="14" t="s">
        <v>521</v>
      </c>
      <c r="E91" s="10">
        <v>2015</v>
      </c>
      <c r="F91" s="10" t="s">
        <v>306</v>
      </c>
      <c r="G91" s="10" t="s">
        <v>588</v>
      </c>
      <c r="H91" s="17" t="s">
        <v>58</v>
      </c>
      <c r="I91" s="10" t="s">
        <v>37</v>
      </c>
      <c r="J91" s="10" t="s">
        <v>30</v>
      </c>
      <c r="K91" s="10" t="s">
        <v>23</v>
      </c>
      <c r="L91" s="10" t="s">
        <v>38</v>
      </c>
      <c r="M91" s="10" t="s">
        <v>39</v>
      </c>
      <c r="N91" s="10" t="s">
        <v>589</v>
      </c>
      <c r="O91" s="10" t="s">
        <v>590</v>
      </c>
      <c r="P91" s="15" t="s">
        <v>591</v>
      </c>
      <c r="Q91" s="10" t="s">
        <v>1548</v>
      </c>
      <c r="R91" s="10">
        <v>6.4</v>
      </c>
      <c r="V91" s="10" t="s">
        <v>29</v>
      </c>
      <c r="X91" s="10" t="s">
        <v>43</v>
      </c>
      <c r="Y91" s="10" t="s">
        <v>60</v>
      </c>
      <c r="Z91" s="10" t="s">
        <v>592</v>
      </c>
      <c r="AA91" s="14">
        <v>49.650599999999997</v>
      </c>
      <c r="AB91" s="14">
        <v>-125.4494</v>
      </c>
      <c r="AC91" s="10" t="s">
        <v>1864</v>
      </c>
      <c r="AD91" s="10" t="s">
        <v>1864</v>
      </c>
      <c r="AE91" s="10" t="s">
        <v>1866</v>
      </c>
      <c r="AF91" s="10" t="s">
        <v>1866</v>
      </c>
    </row>
    <row r="92" spans="1:32">
      <c r="A92" s="10">
        <v>65</v>
      </c>
      <c r="B92" s="10" t="s">
        <v>593</v>
      </c>
      <c r="C92" s="10" t="s">
        <v>594</v>
      </c>
      <c r="D92" s="14" t="s">
        <v>92</v>
      </c>
      <c r="E92" s="10">
        <v>2015</v>
      </c>
      <c r="F92" s="10" t="s">
        <v>595</v>
      </c>
      <c r="G92" s="10" t="s">
        <v>596</v>
      </c>
      <c r="H92" s="17" t="s">
        <v>58</v>
      </c>
      <c r="I92" s="10" t="s">
        <v>37</v>
      </c>
      <c r="J92" s="16" t="s">
        <v>30</v>
      </c>
      <c r="K92" s="10" t="s">
        <v>45</v>
      </c>
      <c r="L92" s="10" t="s">
        <v>46</v>
      </c>
      <c r="M92" s="10" t="s">
        <v>25</v>
      </c>
      <c r="N92" s="10" t="s">
        <v>194</v>
      </c>
      <c r="O92" s="10" t="s">
        <v>597</v>
      </c>
      <c r="P92" s="15" t="s">
        <v>598</v>
      </c>
      <c r="Q92" s="10" t="s">
        <v>1544</v>
      </c>
      <c r="R92" s="10">
        <f>(43+56)/200</f>
        <v>0.495</v>
      </c>
      <c r="V92" s="10" t="s">
        <v>301</v>
      </c>
      <c r="X92" s="10" t="s">
        <v>43</v>
      </c>
      <c r="Y92" s="10" t="s">
        <v>43</v>
      </c>
      <c r="Z92" s="10" t="s">
        <v>599</v>
      </c>
      <c r="AA92" s="14">
        <v>40.181899999999999</v>
      </c>
      <c r="AB92" s="14">
        <v>-115.4615</v>
      </c>
      <c r="AC92" s="10" t="s">
        <v>1864</v>
      </c>
      <c r="AD92" s="10" t="s">
        <v>1864</v>
      </c>
      <c r="AE92" s="10" t="s">
        <v>1866</v>
      </c>
      <c r="AF92" s="10" t="s">
        <v>1866</v>
      </c>
    </row>
    <row r="93" spans="1:32">
      <c r="A93" s="10">
        <v>65</v>
      </c>
      <c r="J93" s="16"/>
      <c r="K93" s="10" t="s">
        <v>45</v>
      </c>
      <c r="L93" s="10" t="s">
        <v>46</v>
      </c>
      <c r="M93" s="10" t="s">
        <v>25</v>
      </c>
      <c r="N93" s="10" t="s">
        <v>194</v>
      </c>
      <c r="O93" s="10" t="s">
        <v>600</v>
      </c>
      <c r="P93" s="15" t="s">
        <v>601</v>
      </c>
      <c r="Q93" s="10" t="s">
        <v>1544</v>
      </c>
      <c r="R93" s="10">
        <f>(37+46)/200</f>
        <v>0.41499999999999998</v>
      </c>
      <c r="V93" s="10" t="s">
        <v>301</v>
      </c>
      <c r="Y93" s="10" t="s">
        <v>43</v>
      </c>
      <c r="Z93" s="10" t="s">
        <v>602</v>
      </c>
      <c r="AA93" s="14">
        <v>35.762300000000003</v>
      </c>
      <c r="AB93" s="14">
        <v>-119.5834</v>
      </c>
      <c r="AD93" s="10" t="s">
        <v>1864</v>
      </c>
      <c r="AF93" s="10" t="s">
        <v>1866</v>
      </c>
    </row>
    <row r="94" spans="1:32">
      <c r="A94" s="10">
        <v>65</v>
      </c>
      <c r="J94" s="16"/>
      <c r="K94" s="10" t="s">
        <v>45</v>
      </c>
      <c r="L94" s="10" t="s">
        <v>46</v>
      </c>
      <c r="M94" s="10" t="s">
        <v>25</v>
      </c>
      <c r="N94" s="10" t="s">
        <v>194</v>
      </c>
      <c r="O94" s="10" t="s">
        <v>603</v>
      </c>
      <c r="P94" s="15" t="s">
        <v>604</v>
      </c>
      <c r="Q94" s="10" t="s">
        <v>1544</v>
      </c>
      <c r="R94" s="10">
        <f>(48+61)/200</f>
        <v>0.54500000000000004</v>
      </c>
      <c r="V94" s="10" t="s">
        <v>301</v>
      </c>
      <c r="Y94" s="10" t="s">
        <v>43</v>
      </c>
      <c r="Z94" s="10" t="s">
        <v>605</v>
      </c>
      <c r="AA94" s="14">
        <v>38.171300000000002</v>
      </c>
      <c r="AB94" s="14">
        <v>-122.9128</v>
      </c>
      <c r="AD94" s="10" t="s">
        <v>1864</v>
      </c>
      <c r="AF94" s="10" t="s">
        <v>1866</v>
      </c>
    </row>
    <row r="95" spans="1:32">
      <c r="A95" s="10">
        <v>65</v>
      </c>
      <c r="J95" s="16"/>
      <c r="K95" s="10" t="s">
        <v>45</v>
      </c>
      <c r="L95" s="10" t="s">
        <v>46</v>
      </c>
      <c r="M95" s="10" t="s">
        <v>25</v>
      </c>
      <c r="N95" s="10" t="s">
        <v>606</v>
      </c>
      <c r="O95" s="10" t="s">
        <v>607</v>
      </c>
      <c r="P95" s="15"/>
      <c r="R95" s="10">
        <v>0.34200000000000003</v>
      </c>
      <c r="V95" s="10" t="s">
        <v>29</v>
      </c>
    </row>
    <row r="96" spans="1:32">
      <c r="A96" s="10">
        <v>66</v>
      </c>
      <c r="B96" s="10" t="s">
        <v>608</v>
      </c>
      <c r="C96" s="10" t="s">
        <v>468</v>
      </c>
      <c r="D96" s="14" t="s">
        <v>469</v>
      </c>
      <c r="E96" s="10">
        <v>2015</v>
      </c>
      <c r="F96" s="10" t="s">
        <v>470</v>
      </c>
      <c r="G96" s="10" t="s">
        <v>471</v>
      </c>
      <c r="H96" s="10">
        <v>2.1920000000000002</v>
      </c>
      <c r="I96" s="10" t="s">
        <v>37</v>
      </c>
      <c r="J96" s="10" t="s">
        <v>30</v>
      </c>
      <c r="K96" s="10" t="s">
        <v>54</v>
      </c>
      <c r="L96" s="10" t="s">
        <v>127</v>
      </c>
      <c r="M96" s="10" t="s">
        <v>1925</v>
      </c>
      <c r="N96" s="10" t="s">
        <v>609</v>
      </c>
      <c r="O96" s="10" t="s">
        <v>610</v>
      </c>
      <c r="P96" s="15" t="s">
        <v>611</v>
      </c>
      <c r="R96" s="10" t="s">
        <v>58</v>
      </c>
      <c r="U96" s="10" t="s">
        <v>58</v>
      </c>
      <c r="X96" s="10" t="s">
        <v>427</v>
      </c>
      <c r="Y96" s="10" t="s">
        <v>427</v>
      </c>
      <c r="Z96" s="10" t="s">
        <v>612</v>
      </c>
      <c r="AA96" s="14">
        <v>59.858600000000003</v>
      </c>
      <c r="AB96" s="14">
        <v>17.6389</v>
      </c>
      <c r="AC96" s="10" t="s">
        <v>1864</v>
      </c>
      <c r="AD96" s="10" t="s">
        <v>1864</v>
      </c>
      <c r="AE96" s="10" t="s">
        <v>1865</v>
      </c>
      <c r="AF96" s="10" t="s">
        <v>1865</v>
      </c>
    </row>
    <row r="97" spans="1:32">
      <c r="A97" s="10">
        <v>67</v>
      </c>
      <c r="B97" s="10" t="s">
        <v>613</v>
      </c>
      <c r="C97" s="10" t="s">
        <v>614</v>
      </c>
      <c r="D97" s="14" t="s">
        <v>615</v>
      </c>
      <c r="E97" s="10">
        <v>2015</v>
      </c>
      <c r="F97" s="10" t="s">
        <v>616</v>
      </c>
      <c r="H97" s="10">
        <v>0.76800000000000002</v>
      </c>
      <c r="I97" s="10" t="s">
        <v>37</v>
      </c>
      <c r="J97" s="10" t="s">
        <v>30</v>
      </c>
      <c r="K97" s="10" t="s">
        <v>45</v>
      </c>
      <c r="L97" s="10" t="s">
        <v>46</v>
      </c>
      <c r="M97" s="10" t="s">
        <v>1925</v>
      </c>
      <c r="N97" s="10" t="s">
        <v>617</v>
      </c>
      <c r="O97" s="10" t="s">
        <v>618</v>
      </c>
      <c r="P97" s="15" t="s">
        <v>619</v>
      </c>
      <c r="Q97" s="10" t="s">
        <v>1544</v>
      </c>
      <c r="U97" s="10">
        <v>1.8</v>
      </c>
      <c r="V97" s="10" t="s">
        <v>620</v>
      </c>
      <c r="X97" s="10" t="s">
        <v>31</v>
      </c>
      <c r="Y97" s="10" t="s">
        <v>622</v>
      </c>
      <c r="Z97" s="10" t="s">
        <v>621</v>
      </c>
      <c r="AA97" s="14">
        <v>5.6159106999999997</v>
      </c>
      <c r="AB97" s="14">
        <v>118.35569409999999</v>
      </c>
      <c r="AC97" s="10" t="s">
        <v>1864</v>
      </c>
      <c r="AD97" s="10" t="s">
        <v>1870</v>
      </c>
      <c r="AE97" s="10" t="s">
        <v>1865</v>
      </c>
      <c r="AF97" s="10" t="s">
        <v>1868</v>
      </c>
    </row>
    <row r="98" spans="1:32">
      <c r="A98" s="10">
        <v>68</v>
      </c>
      <c r="B98" s="35" t="s">
        <v>1505</v>
      </c>
      <c r="C98" s="10" t="s">
        <v>623</v>
      </c>
      <c r="D98" s="14" t="s">
        <v>624</v>
      </c>
      <c r="E98" s="10">
        <v>2015</v>
      </c>
      <c r="F98" s="10" t="s">
        <v>625</v>
      </c>
      <c r="G98" s="10" t="s">
        <v>626</v>
      </c>
      <c r="H98" s="17" t="s">
        <v>58</v>
      </c>
      <c r="I98" s="10" t="s">
        <v>21</v>
      </c>
      <c r="J98" s="10" t="s">
        <v>104</v>
      </c>
      <c r="K98" s="10" t="s">
        <v>45</v>
      </c>
      <c r="L98" s="10" t="s">
        <v>46</v>
      </c>
      <c r="M98" s="10" t="s">
        <v>39</v>
      </c>
      <c r="N98" s="10" t="s">
        <v>627</v>
      </c>
      <c r="O98" s="10" t="s">
        <v>628</v>
      </c>
      <c r="P98" s="15" t="s">
        <v>629</v>
      </c>
      <c r="Q98" s="10" t="s">
        <v>1543</v>
      </c>
      <c r="R98" s="10">
        <f>(2.9+5.05)/2</f>
        <v>3.9749999999999996</v>
      </c>
      <c r="V98" s="10" t="s">
        <v>1514</v>
      </c>
      <c r="X98" s="10" t="s">
        <v>286</v>
      </c>
      <c r="Y98" s="10" t="s">
        <v>631</v>
      </c>
      <c r="Z98" s="10" t="s">
        <v>630</v>
      </c>
      <c r="AA98" s="14">
        <v>4.1666999999999996</v>
      </c>
      <c r="AB98" s="14">
        <v>29.5</v>
      </c>
      <c r="AC98" s="10" t="s">
        <v>1864</v>
      </c>
      <c r="AD98" s="10" t="s">
        <v>1870</v>
      </c>
      <c r="AE98" s="10" t="s">
        <v>1865</v>
      </c>
      <c r="AF98" s="10" t="s">
        <v>1869</v>
      </c>
    </row>
    <row r="99" spans="1:32">
      <c r="A99" s="10">
        <v>69</v>
      </c>
      <c r="B99" s="10" t="s">
        <v>632</v>
      </c>
      <c r="C99" s="10" t="s">
        <v>633</v>
      </c>
      <c r="D99" s="14" t="s">
        <v>521</v>
      </c>
      <c r="E99" s="10">
        <v>2015</v>
      </c>
      <c r="F99" s="10" t="s">
        <v>306</v>
      </c>
      <c r="G99" s="10" t="s">
        <v>634</v>
      </c>
      <c r="H99" s="17" t="s">
        <v>58</v>
      </c>
      <c r="I99" s="10" t="s">
        <v>37</v>
      </c>
      <c r="J99" s="16" t="s">
        <v>30</v>
      </c>
      <c r="K99" s="10" t="s">
        <v>45</v>
      </c>
      <c r="L99" s="10" t="s">
        <v>46</v>
      </c>
      <c r="M99" s="10" t="s">
        <v>39</v>
      </c>
      <c r="N99" s="10" t="s">
        <v>635</v>
      </c>
      <c r="O99" s="10" t="s">
        <v>636</v>
      </c>
      <c r="P99" s="15" t="s">
        <v>637</v>
      </c>
      <c r="Q99" s="10" t="s">
        <v>1544</v>
      </c>
      <c r="S99" s="10">
        <v>10</v>
      </c>
      <c r="V99" s="10" t="s">
        <v>29</v>
      </c>
      <c r="W99" s="10" t="s">
        <v>638</v>
      </c>
      <c r="X99" s="10" t="s">
        <v>31</v>
      </c>
      <c r="Y99" s="10" t="s">
        <v>31</v>
      </c>
      <c r="Z99" s="10" t="s">
        <v>639</v>
      </c>
      <c r="AA99" s="14">
        <v>50.63288</v>
      </c>
      <c r="AB99" s="14">
        <v>-4.3073370000000004</v>
      </c>
      <c r="AC99" s="10" t="s">
        <v>1864</v>
      </c>
      <c r="AD99" s="10" t="s">
        <v>1864</v>
      </c>
      <c r="AE99" s="10" t="s">
        <v>1865</v>
      </c>
      <c r="AF99" s="10" t="s">
        <v>1865</v>
      </c>
    </row>
    <row r="100" spans="1:32">
      <c r="A100" s="10">
        <v>70</v>
      </c>
      <c r="B100" s="10" t="s">
        <v>640</v>
      </c>
      <c r="C100" s="10" t="s">
        <v>641</v>
      </c>
      <c r="D100" s="14" t="s">
        <v>642</v>
      </c>
      <c r="E100" s="10">
        <v>2015</v>
      </c>
      <c r="F100" s="10" t="s">
        <v>182</v>
      </c>
      <c r="G100" s="10" t="s">
        <v>643</v>
      </c>
      <c r="H100" s="10">
        <v>3.0569999999999999</v>
      </c>
      <c r="I100" s="10" t="s">
        <v>21</v>
      </c>
      <c r="J100" s="10" t="s">
        <v>644</v>
      </c>
      <c r="K100" s="10" t="s">
        <v>54</v>
      </c>
      <c r="L100" s="10" t="s">
        <v>127</v>
      </c>
      <c r="M100" s="10" t="s">
        <v>55</v>
      </c>
      <c r="N100" s="10" t="s">
        <v>128</v>
      </c>
      <c r="O100" s="10" t="s">
        <v>645</v>
      </c>
      <c r="S100" s="10" t="s">
        <v>58</v>
      </c>
      <c r="V100" s="16" t="s">
        <v>30</v>
      </c>
      <c r="W100" s="10" t="s">
        <v>140</v>
      </c>
      <c r="X100" s="10" t="s">
        <v>89</v>
      </c>
      <c r="Y100" s="10" t="s">
        <v>286</v>
      </c>
      <c r="Z100" s="10" t="s">
        <v>646</v>
      </c>
      <c r="AA100" s="14">
        <v>50.5837</v>
      </c>
      <c r="AB100" s="14">
        <v>4.7747000000000002</v>
      </c>
      <c r="AC100" s="10" t="s">
        <v>1864</v>
      </c>
      <c r="AD100" s="10" t="s">
        <v>1864</v>
      </c>
      <c r="AE100" s="10" t="s">
        <v>1865</v>
      </c>
      <c r="AF100" s="10" t="s">
        <v>1865</v>
      </c>
    </row>
    <row r="101" spans="1:32">
      <c r="A101" s="10">
        <v>71</v>
      </c>
      <c r="B101" s="10" t="s">
        <v>647</v>
      </c>
      <c r="C101" s="10" t="s">
        <v>648</v>
      </c>
      <c r="D101" s="14">
        <v>35</v>
      </c>
      <c r="E101" s="10">
        <v>2015</v>
      </c>
      <c r="F101" s="10" t="s">
        <v>649</v>
      </c>
      <c r="G101" s="10" t="s">
        <v>650</v>
      </c>
      <c r="H101" s="10">
        <v>1.504</v>
      </c>
      <c r="I101" s="10" t="s">
        <v>21</v>
      </c>
      <c r="J101" s="10" t="s">
        <v>327</v>
      </c>
      <c r="K101" s="10" t="s">
        <v>45</v>
      </c>
      <c r="L101" s="10" t="s">
        <v>46</v>
      </c>
      <c r="M101" s="10" t="s">
        <v>84</v>
      </c>
      <c r="N101" s="10" t="s">
        <v>115</v>
      </c>
      <c r="O101" s="10" t="s">
        <v>115</v>
      </c>
      <c r="S101" s="10">
        <v>100</v>
      </c>
      <c r="V101" s="10" t="s">
        <v>29</v>
      </c>
      <c r="W101" s="10" t="s">
        <v>1949</v>
      </c>
      <c r="X101" s="10" t="s">
        <v>43</v>
      </c>
      <c r="Y101" s="10" t="s">
        <v>43</v>
      </c>
      <c r="Z101" s="10" t="s">
        <v>651</v>
      </c>
      <c r="AA101" s="14">
        <v>26.5</v>
      </c>
      <c r="AB101" s="14">
        <v>-80.25</v>
      </c>
      <c r="AC101" s="10" t="s">
        <v>1864</v>
      </c>
      <c r="AD101" s="10" t="s">
        <v>1864</v>
      </c>
      <c r="AE101" s="10" t="s">
        <v>1866</v>
      </c>
      <c r="AF101" s="10" t="s">
        <v>1866</v>
      </c>
    </row>
    <row r="102" spans="1:32">
      <c r="A102" s="10">
        <v>72</v>
      </c>
      <c r="B102" s="10" t="s">
        <v>652</v>
      </c>
      <c r="C102" s="10" t="s">
        <v>653</v>
      </c>
      <c r="D102" s="14">
        <v>30</v>
      </c>
      <c r="E102" s="10">
        <v>2015</v>
      </c>
      <c r="F102" s="10" t="s">
        <v>654</v>
      </c>
      <c r="G102" s="10" t="s">
        <v>655</v>
      </c>
      <c r="H102" s="10">
        <v>1.6830000000000001</v>
      </c>
      <c r="I102" s="10" t="s">
        <v>21</v>
      </c>
      <c r="J102" s="10" t="s">
        <v>656</v>
      </c>
      <c r="K102" s="10" t="s">
        <v>45</v>
      </c>
      <c r="L102" s="10" t="s">
        <v>46</v>
      </c>
      <c r="M102" s="10" t="s">
        <v>25</v>
      </c>
      <c r="N102" s="10" t="s">
        <v>657</v>
      </c>
      <c r="O102" s="10" t="s">
        <v>658</v>
      </c>
      <c r="P102" s="15" t="s">
        <v>659</v>
      </c>
      <c r="Q102" s="10" t="s">
        <v>1547</v>
      </c>
      <c r="R102" s="10">
        <v>0.76</v>
      </c>
      <c r="V102" s="10" t="s">
        <v>29</v>
      </c>
      <c r="X102" s="10" t="s">
        <v>660</v>
      </c>
      <c r="Y102" s="10" t="s">
        <v>415</v>
      </c>
      <c r="Z102" s="10" t="s">
        <v>661</v>
      </c>
      <c r="AA102" s="14">
        <v>23.003</v>
      </c>
      <c r="AB102" s="14">
        <v>120.13</v>
      </c>
      <c r="AC102" s="10" t="s">
        <v>1864</v>
      </c>
      <c r="AD102" s="10" t="s">
        <v>1870</v>
      </c>
      <c r="AE102" s="10" t="s">
        <v>1868</v>
      </c>
      <c r="AF102" s="10" t="s">
        <v>1868</v>
      </c>
    </row>
    <row r="103" spans="1:32">
      <c r="A103" s="10">
        <v>73</v>
      </c>
      <c r="B103" s="10" t="s">
        <v>662</v>
      </c>
      <c r="C103" s="10" t="s">
        <v>663</v>
      </c>
      <c r="D103" s="14" t="s">
        <v>573</v>
      </c>
      <c r="E103" s="10">
        <v>2015</v>
      </c>
      <c r="F103" s="10" t="s">
        <v>306</v>
      </c>
      <c r="G103" s="10" t="s">
        <v>664</v>
      </c>
      <c r="H103" s="17" t="s">
        <v>58</v>
      </c>
      <c r="I103" s="10" t="s">
        <v>37</v>
      </c>
      <c r="J103" s="10" t="s">
        <v>30</v>
      </c>
      <c r="K103" s="10" t="s">
        <v>23</v>
      </c>
      <c r="L103" s="10" t="s">
        <v>665</v>
      </c>
      <c r="M103" s="10" t="s">
        <v>25</v>
      </c>
      <c r="N103" s="10" t="s">
        <v>215</v>
      </c>
      <c r="O103" s="10" t="s">
        <v>666</v>
      </c>
      <c r="P103" s="15" t="s">
        <v>667</v>
      </c>
      <c r="Q103" s="10" t="s">
        <v>1544</v>
      </c>
      <c r="R103" s="10">
        <f>(16+22)/200</f>
        <v>0.19</v>
      </c>
      <c r="V103" s="10" t="s">
        <v>301</v>
      </c>
      <c r="X103" s="10" t="s">
        <v>60</v>
      </c>
      <c r="Y103" s="10" t="s">
        <v>60</v>
      </c>
      <c r="Z103" s="10" t="s">
        <v>668</v>
      </c>
      <c r="AA103" s="14">
        <v>49.05</v>
      </c>
      <c r="AB103" s="14">
        <v>-129.15</v>
      </c>
      <c r="AC103" s="10" t="s">
        <v>1864</v>
      </c>
      <c r="AD103" s="10" t="s">
        <v>1864</v>
      </c>
      <c r="AE103" s="10" t="s">
        <v>1866</v>
      </c>
      <c r="AF103" s="10" t="s">
        <v>1866</v>
      </c>
    </row>
    <row r="104" spans="1:32">
      <c r="A104" s="10">
        <v>73</v>
      </c>
      <c r="K104" s="10" t="s">
        <v>23</v>
      </c>
      <c r="L104" s="10" t="s">
        <v>665</v>
      </c>
      <c r="M104" s="10" t="s">
        <v>25</v>
      </c>
      <c r="N104" s="10" t="s">
        <v>194</v>
      </c>
      <c r="O104" s="10" t="s">
        <v>669</v>
      </c>
      <c r="P104" s="15" t="s">
        <v>557</v>
      </c>
      <c r="Q104" s="10" t="s">
        <v>1544</v>
      </c>
      <c r="R104" s="10">
        <f>(55+70)/200</f>
        <v>0.625</v>
      </c>
      <c r="V104" s="10" t="s">
        <v>301</v>
      </c>
      <c r="Y104" s="10" t="s">
        <v>60</v>
      </c>
      <c r="Z104" s="10" t="s">
        <v>670</v>
      </c>
      <c r="AA104" s="14">
        <v>49.42</v>
      </c>
      <c r="AB104" s="14">
        <v>-123.63</v>
      </c>
      <c r="AD104" s="10" t="s">
        <v>1864</v>
      </c>
      <c r="AF104" s="10" t="s">
        <v>1866</v>
      </c>
    </row>
    <row r="105" spans="1:32">
      <c r="A105" s="10">
        <v>73</v>
      </c>
      <c r="K105" s="10" t="s">
        <v>23</v>
      </c>
      <c r="L105" s="10" t="s">
        <v>665</v>
      </c>
      <c r="M105" s="10" t="s">
        <v>25</v>
      </c>
      <c r="N105" s="10" t="s">
        <v>215</v>
      </c>
      <c r="O105" s="10" t="s">
        <v>671</v>
      </c>
      <c r="P105" s="15" t="s">
        <v>672</v>
      </c>
      <c r="Q105" s="10" t="s">
        <v>1544</v>
      </c>
      <c r="R105" s="10">
        <f>(61+68)/200</f>
        <v>0.64500000000000002</v>
      </c>
      <c r="V105" s="10" t="s">
        <v>301</v>
      </c>
    </row>
    <row r="106" spans="1:32">
      <c r="A106" s="10">
        <v>73</v>
      </c>
      <c r="K106" s="10" t="s">
        <v>23</v>
      </c>
      <c r="L106" s="10" t="s">
        <v>665</v>
      </c>
      <c r="M106" s="10" t="s">
        <v>25</v>
      </c>
      <c r="N106" s="10" t="s">
        <v>215</v>
      </c>
      <c r="O106" s="10" t="s">
        <v>673</v>
      </c>
      <c r="P106" s="15" t="s">
        <v>674</v>
      </c>
      <c r="Q106" s="10" t="s">
        <v>1544</v>
      </c>
      <c r="R106" s="10">
        <f>(40+46)/200</f>
        <v>0.43</v>
      </c>
      <c r="V106" s="10" t="s">
        <v>301</v>
      </c>
    </row>
    <row r="107" spans="1:32">
      <c r="A107" s="10">
        <v>73</v>
      </c>
      <c r="K107" s="10" t="s">
        <v>23</v>
      </c>
      <c r="L107" s="10" t="s">
        <v>665</v>
      </c>
      <c r="M107" s="10" t="s">
        <v>25</v>
      </c>
      <c r="N107" s="10" t="s">
        <v>215</v>
      </c>
      <c r="O107" s="10" t="s">
        <v>675</v>
      </c>
      <c r="P107" s="15" t="s">
        <v>676</v>
      </c>
      <c r="Q107" s="10" t="s">
        <v>1544</v>
      </c>
      <c r="R107" s="10">
        <f>(27+31)/200</f>
        <v>0.28999999999999998</v>
      </c>
      <c r="V107" s="10" t="s">
        <v>301</v>
      </c>
    </row>
    <row r="108" spans="1:32">
      <c r="A108" s="10">
        <v>73</v>
      </c>
      <c r="K108" s="10" t="s">
        <v>23</v>
      </c>
      <c r="L108" s="10" t="s">
        <v>665</v>
      </c>
      <c r="M108" s="10" t="s">
        <v>25</v>
      </c>
      <c r="N108" s="10" t="s">
        <v>215</v>
      </c>
      <c r="O108" s="10" t="s">
        <v>677</v>
      </c>
      <c r="P108" s="15" t="s">
        <v>678</v>
      </c>
      <c r="Q108" s="10" t="s">
        <v>1544</v>
      </c>
      <c r="R108" s="10">
        <f>(46+54)/200</f>
        <v>0.5</v>
      </c>
      <c r="V108" s="10" t="s">
        <v>301</v>
      </c>
    </row>
    <row r="109" spans="1:32">
      <c r="A109" s="10">
        <v>74</v>
      </c>
      <c r="B109" s="10" t="s">
        <v>679</v>
      </c>
      <c r="C109" s="10" t="s">
        <v>680</v>
      </c>
      <c r="D109" s="14">
        <v>3</v>
      </c>
      <c r="E109" s="10">
        <v>2015</v>
      </c>
      <c r="F109" s="10" t="s">
        <v>306</v>
      </c>
      <c r="G109" s="10" t="s">
        <v>681</v>
      </c>
      <c r="H109" s="17" t="s">
        <v>58</v>
      </c>
      <c r="I109" s="10" t="s">
        <v>37</v>
      </c>
      <c r="J109" s="10" t="s">
        <v>30</v>
      </c>
      <c r="K109" s="10" t="s">
        <v>23</v>
      </c>
      <c r="L109" s="10" t="s">
        <v>38</v>
      </c>
      <c r="M109" s="10" t="s">
        <v>39</v>
      </c>
      <c r="N109" s="10" t="s">
        <v>589</v>
      </c>
      <c r="O109" s="10" t="s">
        <v>682</v>
      </c>
      <c r="P109" s="15" t="s">
        <v>683</v>
      </c>
      <c r="Q109" s="10" t="s">
        <v>1544</v>
      </c>
      <c r="R109" s="10">
        <v>16</v>
      </c>
      <c r="V109" s="10" t="s">
        <v>1514</v>
      </c>
      <c r="X109" s="10" t="s">
        <v>60</v>
      </c>
      <c r="Y109" s="10" t="s">
        <v>60</v>
      </c>
      <c r="Z109" s="10" t="s">
        <v>684</v>
      </c>
      <c r="AA109" s="14">
        <v>69.379000000000005</v>
      </c>
      <c r="AB109" s="14">
        <v>-81.62</v>
      </c>
      <c r="AC109" s="10" t="s">
        <v>1864</v>
      </c>
      <c r="AD109" s="10" t="s">
        <v>1864</v>
      </c>
      <c r="AE109" s="10" t="s">
        <v>1866</v>
      </c>
      <c r="AF109" s="10" t="s">
        <v>1866</v>
      </c>
    </row>
    <row r="110" spans="1:32">
      <c r="A110" s="10">
        <v>75</v>
      </c>
      <c r="B110" s="10" t="s">
        <v>685</v>
      </c>
      <c r="C110" s="10" t="s">
        <v>686</v>
      </c>
      <c r="D110" s="14">
        <v>4</v>
      </c>
      <c r="E110" s="10">
        <v>2015</v>
      </c>
      <c r="F110" s="10" t="s">
        <v>306</v>
      </c>
      <c r="G110" s="10" t="s">
        <v>687</v>
      </c>
      <c r="H110" s="17" t="s">
        <v>58</v>
      </c>
      <c r="I110" s="10" t="s">
        <v>37</v>
      </c>
      <c r="J110" s="10" t="s">
        <v>30</v>
      </c>
      <c r="K110" s="10" t="s">
        <v>23</v>
      </c>
      <c r="L110" s="10" t="s">
        <v>38</v>
      </c>
      <c r="M110" s="10" t="s">
        <v>39</v>
      </c>
      <c r="N110" s="10" t="s">
        <v>506</v>
      </c>
      <c r="O110" s="10" t="s">
        <v>688</v>
      </c>
      <c r="P110" s="15" t="s">
        <v>689</v>
      </c>
      <c r="Q110" s="10" t="s">
        <v>1546</v>
      </c>
      <c r="R110" s="10">
        <f>5.7/2</f>
        <v>2.85</v>
      </c>
      <c r="V110" s="10" t="s">
        <v>1514</v>
      </c>
      <c r="X110" s="10" t="s">
        <v>43</v>
      </c>
      <c r="Y110" s="10" t="s">
        <v>43</v>
      </c>
      <c r="Z110" s="10" t="s">
        <v>690</v>
      </c>
      <c r="AA110" s="14">
        <v>51.542222000000002</v>
      </c>
      <c r="AB110" s="14">
        <v>178.98333</v>
      </c>
      <c r="AC110" s="10" t="s">
        <v>1864</v>
      </c>
      <c r="AD110" s="10" t="s">
        <v>1864</v>
      </c>
      <c r="AE110" s="10" t="s">
        <v>1866</v>
      </c>
      <c r="AF110" s="10" t="s">
        <v>1866</v>
      </c>
    </row>
    <row r="111" spans="1:32">
      <c r="A111" s="10">
        <v>76</v>
      </c>
      <c r="B111" s="10" t="s">
        <v>691</v>
      </c>
      <c r="C111" s="10" t="s">
        <v>692</v>
      </c>
      <c r="D111" s="14">
        <v>3</v>
      </c>
      <c r="E111" s="10">
        <v>2015</v>
      </c>
      <c r="F111" s="10" t="s">
        <v>306</v>
      </c>
      <c r="G111" s="10" t="s">
        <v>693</v>
      </c>
      <c r="H111" s="17" t="s">
        <v>58</v>
      </c>
      <c r="I111" s="10" t="s">
        <v>37</v>
      </c>
      <c r="J111" s="10" t="s">
        <v>30</v>
      </c>
      <c r="K111" s="10" t="s">
        <v>23</v>
      </c>
      <c r="L111" s="10" t="s">
        <v>38</v>
      </c>
      <c r="M111" s="10" t="s">
        <v>39</v>
      </c>
      <c r="N111" s="10" t="s">
        <v>506</v>
      </c>
      <c r="O111" s="10" t="s">
        <v>694</v>
      </c>
      <c r="P111" s="15" t="s">
        <v>695</v>
      </c>
      <c r="Q111" s="10" t="s">
        <v>1544</v>
      </c>
      <c r="R111" s="10">
        <f>(73+175)/200</f>
        <v>1.24</v>
      </c>
      <c r="V111" s="10" t="s">
        <v>1514</v>
      </c>
      <c r="X111" s="10" t="s">
        <v>43</v>
      </c>
      <c r="Y111" s="10" t="s">
        <v>43</v>
      </c>
      <c r="Z111" s="10" t="s">
        <v>696</v>
      </c>
      <c r="AA111" s="14">
        <v>60.46</v>
      </c>
      <c r="AB111" s="14">
        <v>-172.55</v>
      </c>
      <c r="AC111" s="10" t="s">
        <v>1864</v>
      </c>
      <c r="AD111" s="10" t="s">
        <v>1864</v>
      </c>
      <c r="AE111" s="10" t="s">
        <v>1866</v>
      </c>
      <c r="AF111" s="10" t="s">
        <v>1866</v>
      </c>
    </row>
    <row r="112" spans="1:32">
      <c r="A112" s="10">
        <v>76</v>
      </c>
      <c r="K112" s="10" t="s">
        <v>23</v>
      </c>
      <c r="L112" s="10" t="s">
        <v>38</v>
      </c>
      <c r="M112" s="10" t="s">
        <v>39</v>
      </c>
      <c r="N112" s="10" t="s">
        <v>506</v>
      </c>
      <c r="O112" s="10" t="s">
        <v>697</v>
      </c>
      <c r="P112" s="15" t="s">
        <v>698</v>
      </c>
      <c r="Q112" s="10" t="s">
        <v>1544</v>
      </c>
      <c r="R112" s="10">
        <f>(151+176)/200</f>
        <v>1.635</v>
      </c>
      <c r="V112" s="10" t="s">
        <v>1514</v>
      </c>
    </row>
    <row r="113" spans="1:32">
      <c r="A113" s="10">
        <v>77</v>
      </c>
      <c r="B113" s="10" t="s">
        <v>699</v>
      </c>
      <c r="C113" s="10" t="s">
        <v>700</v>
      </c>
      <c r="D113" s="14" t="s">
        <v>573</v>
      </c>
      <c r="E113" s="10">
        <v>2015</v>
      </c>
      <c r="F113" s="10" t="s">
        <v>306</v>
      </c>
      <c r="G113" s="10" t="s">
        <v>701</v>
      </c>
      <c r="H113" s="10" t="s">
        <v>58</v>
      </c>
      <c r="I113" s="10" t="s">
        <v>37</v>
      </c>
      <c r="J113" s="10" t="s">
        <v>30</v>
      </c>
      <c r="K113" s="10" t="s">
        <v>23</v>
      </c>
      <c r="L113" s="10" t="s">
        <v>24</v>
      </c>
      <c r="M113" s="10" t="s">
        <v>39</v>
      </c>
      <c r="N113" s="10" t="s">
        <v>506</v>
      </c>
      <c r="O113" s="10" t="s">
        <v>702</v>
      </c>
      <c r="P113" s="15" t="s">
        <v>703</v>
      </c>
      <c r="Q113" s="10" t="s">
        <v>1547</v>
      </c>
      <c r="R113" s="10">
        <v>2.15</v>
      </c>
      <c r="V113" s="10" t="s">
        <v>1514</v>
      </c>
      <c r="X113" s="10" t="s">
        <v>43</v>
      </c>
      <c r="Y113" s="10" t="s">
        <v>43</v>
      </c>
      <c r="Z113" s="10" t="s">
        <v>704</v>
      </c>
      <c r="AA113" s="14">
        <v>69.545699999999997</v>
      </c>
      <c r="AB113" s="14">
        <v>80.811999999999998</v>
      </c>
      <c r="AC113" s="10" t="s">
        <v>1864</v>
      </c>
      <c r="AD113" s="10" t="s">
        <v>1864</v>
      </c>
      <c r="AE113" s="10" t="s">
        <v>1866</v>
      </c>
      <c r="AF113" s="10" t="s">
        <v>1866</v>
      </c>
    </row>
    <row r="114" spans="1:32">
      <c r="A114" s="10">
        <v>77</v>
      </c>
      <c r="K114" s="10" t="s">
        <v>23</v>
      </c>
      <c r="L114" s="10" t="s">
        <v>24</v>
      </c>
      <c r="M114" s="10" t="s">
        <v>95</v>
      </c>
      <c r="O114" s="10" t="s">
        <v>705</v>
      </c>
      <c r="P114" s="15" t="s">
        <v>706</v>
      </c>
      <c r="Q114" s="10" t="s">
        <v>1547</v>
      </c>
      <c r="R114" s="10">
        <v>1.1000000000000001</v>
      </c>
      <c r="V114" s="10" t="s">
        <v>1514</v>
      </c>
    </row>
    <row r="115" spans="1:32">
      <c r="A115" s="10">
        <v>77</v>
      </c>
      <c r="K115" s="10" t="s">
        <v>23</v>
      </c>
      <c r="L115" s="10" t="s">
        <v>24</v>
      </c>
      <c r="M115" s="10" t="s">
        <v>25</v>
      </c>
      <c r="N115" s="10" t="s">
        <v>707</v>
      </c>
      <c r="O115" s="10" t="s">
        <v>708</v>
      </c>
      <c r="P115" s="15" t="s">
        <v>709</v>
      </c>
      <c r="Q115" s="10" t="s">
        <v>1546</v>
      </c>
      <c r="R115" s="10">
        <f>(68+82)/200</f>
        <v>0.75</v>
      </c>
      <c r="V115" s="10" t="s">
        <v>301</v>
      </c>
    </row>
    <row r="116" spans="1:32">
      <c r="A116" s="10">
        <v>77</v>
      </c>
      <c r="K116" s="10" t="s">
        <v>23</v>
      </c>
      <c r="L116" s="10" t="s">
        <v>24</v>
      </c>
      <c r="M116" s="10" t="s">
        <v>710</v>
      </c>
      <c r="N116" s="10" t="s">
        <v>710</v>
      </c>
      <c r="O116" s="10" t="s">
        <v>710</v>
      </c>
      <c r="S116" s="10" t="s">
        <v>58</v>
      </c>
      <c r="V116" s="10" t="s">
        <v>30</v>
      </c>
    </row>
    <row r="117" spans="1:32">
      <c r="A117" s="10">
        <v>78</v>
      </c>
      <c r="B117" s="10" t="s">
        <v>711</v>
      </c>
      <c r="C117" s="10" t="s">
        <v>712</v>
      </c>
      <c r="D117" s="14" t="s">
        <v>713</v>
      </c>
      <c r="E117" s="10">
        <v>2015</v>
      </c>
      <c r="F117" s="10" t="s">
        <v>714</v>
      </c>
      <c r="G117" s="10" t="s">
        <v>715</v>
      </c>
      <c r="H117" s="10" t="s">
        <v>720</v>
      </c>
      <c r="I117" s="10" t="s">
        <v>21</v>
      </c>
      <c r="J117" s="10" t="s">
        <v>716</v>
      </c>
      <c r="K117" s="10" t="s">
        <v>23</v>
      </c>
      <c r="L117" s="10" t="s">
        <v>665</v>
      </c>
      <c r="M117" s="10" t="s">
        <v>717</v>
      </c>
      <c r="O117" s="10" t="s">
        <v>718</v>
      </c>
      <c r="P117" s="15" t="s">
        <v>719</v>
      </c>
      <c r="Q117" s="10" t="s">
        <v>1549</v>
      </c>
      <c r="S117" s="10">
        <v>30</v>
      </c>
      <c r="V117" s="10" t="s">
        <v>29</v>
      </c>
      <c r="W117" s="10" t="s">
        <v>721</v>
      </c>
      <c r="X117" s="10" t="s">
        <v>60</v>
      </c>
      <c r="Y117" s="10" t="s">
        <v>60</v>
      </c>
      <c r="Z117" s="10" t="s">
        <v>722</v>
      </c>
      <c r="AA117" s="14">
        <f>44+36/60</f>
        <v>44.6</v>
      </c>
      <c r="AB117" s="14">
        <f>-63+-27/60</f>
        <v>-63.45</v>
      </c>
      <c r="AC117" s="10" t="s">
        <v>1864</v>
      </c>
      <c r="AD117" s="10" t="s">
        <v>1864</v>
      </c>
      <c r="AE117" s="10" t="s">
        <v>1866</v>
      </c>
      <c r="AF117" s="10" t="s">
        <v>1866</v>
      </c>
    </row>
    <row r="118" spans="1:32">
      <c r="A118" s="10">
        <v>78</v>
      </c>
      <c r="K118" s="10" t="s">
        <v>23</v>
      </c>
      <c r="L118" s="10" t="s">
        <v>665</v>
      </c>
      <c r="M118" s="10" t="s">
        <v>410</v>
      </c>
      <c r="N118" s="10" t="s">
        <v>723</v>
      </c>
      <c r="O118" s="10" t="s">
        <v>724</v>
      </c>
      <c r="P118" s="15" t="s">
        <v>725</v>
      </c>
      <c r="Q118" s="10" t="s">
        <v>1544</v>
      </c>
      <c r="S118" s="10">
        <v>10</v>
      </c>
      <c r="V118" s="10" t="s">
        <v>29</v>
      </c>
      <c r="W118" s="10" t="s">
        <v>726</v>
      </c>
    </row>
    <row r="119" spans="1:32">
      <c r="A119" s="10">
        <v>79</v>
      </c>
      <c r="B119" s="10" t="s">
        <v>1812</v>
      </c>
      <c r="C119" s="10" t="s">
        <v>1817</v>
      </c>
      <c r="D119" s="14">
        <v>15</v>
      </c>
      <c r="E119" s="10">
        <v>2015</v>
      </c>
      <c r="F119" s="10" t="s">
        <v>544</v>
      </c>
      <c r="G119" s="10" t="s">
        <v>1813</v>
      </c>
      <c r="H119" s="10">
        <v>2.0329999999999999</v>
      </c>
      <c r="I119" s="10" t="s">
        <v>21</v>
      </c>
      <c r="J119" s="10" t="s">
        <v>327</v>
      </c>
      <c r="K119" s="10" t="s">
        <v>45</v>
      </c>
      <c r="L119" s="10" t="s">
        <v>46</v>
      </c>
      <c r="M119" s="10" t="s">
        <v>129</v>
      </c>
      <c r="O119" s="10" t="s">
        <v>129</v>
      </c>
      <c r="S119" s="10">
        <v>40</v>
      </c>
      <c r="V119" s="10" t="s">
        <v>29</v>
      </c>
      <c r="W119" s="10" t="s">
        <v>1815</v>
      </c>
      <c r="X119" s="10" t="s">
        <v>31</v>
      </c>
      <c r="Y119" s="10" t="s">
        <v>31</v>
      </c>
      <c r="Z119" s="10" t="s">
        <v>1816</v>
      </c>
      <c r="AA119" s="14">
        <v>52.897102099999998</v>
      </c>
      <c r="AB119" s="14">
        <v>-3.6110229999999999</v>
      </c>
      <c r="AC119" s="10" t="s">
        <v>1864</v>
      </c>
      <c r="AD119" s="10" t="s">
        <v>1864</v>
      </c>
      <c r="AE119" s="10" t="s">
        <v>1865</v>
      </c>
      <c r="AF119" s="10" t="s">
        <v>1865</v>
      </c>
    </row>
    <row r="120" spans="1:32">
      <c r="A120" s="10">
        <v>80</v>
      </c>
      <c r="B120" s="10" t="s">
        <v>1818</v>
      </c>
      <c r="C120" s="10" t="s">
        <v>1819</v>
      </c>
      <c r="D120" s="14" t="s">
        <v>1831</v>
      </c>
      <c r="E120" s="10">
        <v>2015</v>
      </c>
      <c r="F120" s="10" t="s">
        <v>1412</v>
      </c>
      <c r="G120" s="10" t="s">
        <v>1820</v>
      </c>
      <c r="H120" s="10">
        <v>2.5369999999999999</v>
      </c>
      <c r="I120" s="10" t="s">
        <v>37</v>
      </c>
      <c r="J120" s="10" t="s">
        <v>30</v>
      </c>
      <c r="K120" s="10" t="s">
        <v>54</v>
      </c>
      <c r="L120" s="10" t="s">
        <v>162</v>
      </c>
      <c r="M120" s="10" t="s">
        <v>39</v>
      </c>
      <c r="N120" s="10" t="s">
        <v>1809</v>
      </c>
      <c r="O120" s="10" t="s">
        <v>343</v>
      </c>
      <c r="P120" s="15" t="s">
        <v>344</v>
      </c>
      <c r="Q120" s="10" t="s">
        <v>1549</v>
      </c>
      <c r="R120" s="10">
        <v>2.6</v>
      </c>
      <c r="V120" s="10" t="s">
        <v>1514</v>
      </c>
      <c r="X120" s="10" t="s">
        <v>187</v>
      </c>
      <c r="Y120" s="10" t="s">
        <v>187</v>
      </c>
      <c r="Z120" s="10" t="s">
        <v>1821</v>
      </c>
      <c r="AA120" s="14">
        <v>37</v>
      </c>
      <c r="AB120" s="14">
        <v>-6.5</v>
      </c>
      <c r="AC120" s="10" t="s">
        <v>1864</v>
      </c>
      <c r="AD120" s="10" t="s">
        <v>1864</v>
      </c>
      <c r="AE120" s="10" t="s">
        <v>1865</v>
      </c>
      <c r="AF120" s="10" t="s">
        <v>1865</v>
      </c>
    </row>
    <row r="121" spans="1:32" ht="14">
      <c r="A121" s="10">
        <v>81</v>
      </c>
      <c r="B121" s="10" t="s">
        <v>727</v>
      </c>
      <c r="C121" s="10" t="s">
        <v>728</v>
      </c>
      <c r="D121" s="14">
        <v>6</v>
      </c>
      <c r="E121" s="10">
        <v>2016</v>
      </c>
      <c r="F121" s="10" t="s">
        <v>729</v>
      </c>
      <c r="G121" s="1" t="s">
        <v>730</v>
      </c>
      <c r="H121" s="10">
        <v>4.2590000000000003</v>
      </c>
      <c r="I121" s="10" t="s">
        <v>37</v>
      </c>
      <c r="J121" s="10" t="s">
        <v>30</v>
      </c>
      <c r="K121" s="10" t="s">
        <v>23</v>
      </c>
      <c r="L121" s="10" t="s">
        <v>24</v>
      </c>
      <c r="M121" s="10" t="s">
        <v>25</v>
      </c>
      <c r="N121" s="10" t="s">
        <v>731</v>
      </c>
      <c r="O121" s="10" t="s">
        <v>732</v>
      </c>
      <c r="P121" s="15" t="s">
        <v>733</v>
      </c>
      <c r="Q121" s="10" t="s">
        <v>1544</v>
      </c>
      <c r="R121" s="10">
        <v>0.75</v>
      </c>
      <c r="V121" s="10" t="s">
        <v>301</v>
      </c>
      <c r="X121" s="10" t="s">
        <v>119</v>
      </c>
      <c r="Y121" s="10" t="s">
        <v>119</v>
      </c>
      <c r="Z121" s="10" t="s">
        <v>734</v>
      </c>
      <c r="AA121" s="14">
        <v>-12.26667</v>
      </c>
      <c r="AB121" s="14">
        <v>123.33</v>
      </c>
      <c r="AC121" s="10" t="s">
        <v>1864</v>
      </c>
      <c r="AD121" s="10" t="s">
        <v>1864</v>
      </c>
      <c r="AE121" s="10" t="s">
        <v>1867</v>
      </c>
      <c r="AF121" s="10" t="s">
        <v>1867</v>
      </c>
    </row>
    <row r="122" spans="1:32">
      <c r="A122" s="10">
        <v>81</v>
      </c>
      <c r="G122" s="24"/>
      <c r="K122" s="10" t="s">
        <v>23</v>
      </c>
      <c r="L122" s="10" t="s">
        <v>24</v>
      </c>
      <c r="M122" s="10" t="s">
        <v>25</v>
      </c>
      <c r="N122" s="10" t="s">
        <v>215</v>
      </c>
      <c r="O122" s="10" t="s">
        <v>735</v>
      </c>
      <c r="P122" s="15" t="s">
        <v>736</v>
      </c>
      <c r="Q122" s="10" t="s">
        <v>1544</v>
      </c>
      <c r="R122" s="10">
        <v>0.47</v>
      </c>
      <c r="V122" s="10" t="s">
        <v>301</v>
      </c>
      <c r="Y122" s="10" t="s">
        <v>119</v>
      </c>
      <c r="Z122" s="10" t="s">
        <v>737</v>
      </c>
      <c r="AA122" s="14">
        <v>-15.5273</v>
      </c>
      <c r="AB122" s="14">
        <v>123.15479999999999</v>
      </c>
      <c r="AD122" s="10" t="s">
        <v>1864</v>
      </c>
      <c r="AF122" s="10" t="s">
        <v>1867</v>
      </c>
    </row>
    <row r="123" spans="1:32">
      <c r="A123" s="10">
        <v>81</v>
      </c>
      <c r="G123" s="24"/>
      <c r="K123" s="10" t="s">
        <v>23</v>
      </c>
      <c r="L123" s="10" t="s">
        <v>24</v>
      </c>
      <c r="M123" s="10" t="s">
        <v>25</v>
      </c>
      <c r="N123" s="10" t="s">
        <v>500</v>
      </c>
      <c r="O123" s="10" t="s">
        <v>738</v>
      </c>
      <c r="P123" s="15" t="s">
        <v>739</v>
      </c>
      <c r="Q123" s="10" t="s">
        <v>1546</v>
      </c>
      <c r="R123" s="10">
        <v>0.7</v>
      </c>
      <c r="V123" s="10" t="s">
        <v>1514</v>
      </c>
    </row>
    <row r="124" spans="1:32" ht="14">
      <c r="A124" s="10">
        <v>82</v>
      </c>
      <c r="B124" s="10" t="s">
        <v>740</v>
      </c>
      <c r="C124" s="10" t="s">
        <v>741</v>
      </c>
      <c r="D124" s="14" t="s">
        <v>742</v>
      </c>
      <c r="E124" s="10">
        <v>2016</v>
      </c>
      <c r="F124" s="10" t="s">
        <v>743</v>
      </c>
      <c r="G124" s="1" t="s">
        <v>744</v>
      </c>
      <c r="H124" s="10">
        <v>2.177</v>
      </c>
      <c r="I124" s="10" t="s">
        <v>37</v>
      </c>
      <c r="J124" s="10" t="s">
        <v>30</v>
      </c>
      <c r="K124" s="10" t="s">
        <v>45</v>
      </c>
      <c r="L124" s="10" t="s">
        <v>46</v>
      </c>
      <c r="M124" s="10" t="s">
        <v>25</v>
      </c>
      <c r="N124" s="10" t="s">
        <v>194</v>
      </c>
      <c r="O124" s="10" t="s">
        <v>745</v>
      </c>
      <c r="P124" s="15" t="s">
        <v>746</v>
      </c>
      <c r="Q124" s="10" t="s">
        <v>1544</v>
      </c>
      <c r="R124" s="10">
        <v>0.42</v>
      </c>
      <c r="V124" s="10" t="s">
        <v>301</v>
      </c>
      <c r="X124" s="10" t="s">
        <v>119</v>
      </c>
      <c r="Y124" s="10" t="s">
        <v>119</v>
      </c>
      <c r="Z124" s="10" t="s">
        <v>747</v>
      </c>
      <c r="AA124" s="14">
        <v>-30.081700000000001</v>
      </c>
      <c r="AB124" s="14">
        <v>151.78469999999999</v>
      </c>
      <c r="AC124" s="10" t="s">
        <v>1864</v>
      </c>
      <c r="AD124" s="10" t="s">
        <v>1864</v>
      </c>
      <c r="AE124" s="10" t="s">
        <v>1867</v>
      </c>
      <c r="AF124" s="10" t="s">
        <v>1867</v>
      </c>
    </row>
    <row r="125" spans="1:32">
      <c r="A125" s="10">
        <v>82</v>
      </c>
      <c r="G125" s="18"/>
      <c r="K125" s="10" t="s">
        <v>45</v>
      </c>
      <c r="L125" s="10" t="s">
        <v>46</v>
      </c>
      <c r="M125" s="10" t="s">
        <v>25</v>
      </c>
      <c r="N125" s="10" t="s">
        <v>194</v>
      </c>
      <c r="O125" s="10" t="s">
        <v>748</v>
      </c>
      <c r="P125" s="15" t="s">
        <v>749</v>
      </c>
      <c r="Q125" s="10" t="s">
        <v>1544</v>
      </c>
      <c r="R125" s="10">
        <v>0.5</v>
      </c>
      <c r="V125" s="10" t="s">
        <v>301</v>
      </c>
      <c r="Y125" s="10" t="s">
        <v>119</v>
      </c>
      <c r="Z125" s="10" t="s">
        <v>1915</v>
      </c>
      <c r="AA125" s="14">
        <v>-33.313263999999997</v>
      </c>
      <c r="AB125" s="14">
        <v>146.38220999999999</v>
      </c>
      <c r="AD125" s="10" t="s">
        <v>1864</v>
      </c>
      <c r="AF125" s="10" t="s">
        <v>1867</v>
      </c>
    </row>
    <row r="126" spans="1:32">
      <c r="A126" s="10">
        <v>82</v>
      </c>
      <c r="G126" s="18"/>
      <c r="K126" s="10" t="s">
        <v>45</v>
      </c>
      <c r="L126" s="10" t="s">
        <v>46</v>
      </c>
      <c r="M126" s="10" t="s">
        <v>25</v>
      </c>
      <c r="N126" s="10" t="s">
        <v>194</v>
      </c>
      <c r="O126" s="10" t="s">
        <v>750</v>
      </c>
      <c r="P126" s="15" t="s">
        <v>751</v>
      </c>
      <c r="Q126" s="10" t="s">
        <v>1544</v>
      </c>
      <c r="R126" s="10">
        <f>(47+61)/200</f>
        <v>0.54</v>
      </c>
      <c r="V126" s="10" t="s">
        <v>301</v>
      </c>
    </row>
    <row r="127" spans="1:32">
      <c r="A127" s="10">
        <v>82</v>
      </c>
      <c r="G127" s="18"/>
      <c r="K127" s="10" t="s">
        <v>45</v>
      </c>
      <c r="L127" s="10" t="s">
        <v>46</v>
      </c>
      <c r="M127" s="10" t="s">
        <v>25</v>
      </c>
      <c r="N127" s="10" t="s">
        <v>609</v>
      </c>
      <c r="O127" s="10" t="s">
        <v>752</v>
      </c>
      <c r="P127" s="15" t="s">
        <v>753</v>
      </c>
      <c r="Q127" s="10" t="s">
        <v>1544</v>
      </c>
      <c r="R127" s="10">
        <f>(13+17)/200</f>
        <v>0.15</v>
      </c>
      <c r="V127" s="10" t="s">
        <v>301</v>
      </c>
    </row>
    <row r="128" spans="1:32">
      <c r="A128" s="10">
        <v>82</v>
      </c>
      <c r="G128" s="18"/>
      <c r="K128" s="10" t="s">
        <v>45</v>
      </c>
      <c r="L128" s="10" t="s">
        <v>46</v>
      </c>
      <c r="M128" s="10" t="s">
        <v>25</v>
      </c>
      <c r="N128" s="10" t="s">
        <v>754</v>
      </c>
      <c r="O128" s="10" t="s">
        <v>755</v>
      </c>
      <c r="P128" s="15" t="s">
        <v>756</v>
      </c>
      <c r="Q128" s="10" t="s">
        <v>1544</v>
      </c>
      <c r="R128" s="10">
        <f>(36+39)/200</f>
        <v>0.375</v>
      </c>
      <c r="V128" s="10" t="s">
        <v>301</v>
      </c>
    </row>
    <row r="129" spans="1:32">
      <c r="A129" s="10">
        <v>82</v>
      </c>
      <c r="G129" s="18"/>
      <c r="K129" s="10" t="s">
        <v>45</v>
      </c>
      <c r="L129" s="10" t="s">
        <v>46</v>
      </c>
      <c r="M129" s="10" t="s">
        <v>25</v>
      </c>
      <c r="N129" s="10" t="s">
        <v>215</v>
      </c>
      <c r="O129" s="10" t="s">
        <v>757</v>
      </c>
      <c r="P129" s="15" t="s">
        <v>758</v>
      </c>
      <c r="Q129" s="10" t="s">
        <v>1544</v>
      </c>
      <c r="R129" s="10">
        <v>0.375</v>
      </c>
      <c r="V129" s="10" t="s">
        <v>301</v>
      </c>
    </row>
    <row r="130" spans="1:32">
      <c r="A130" s="10">
        <v>82</v>
      </c>
      <c r="G130" s="18"/>
      <c r="K130" s="10" t="s">
        <v>45</v>
      </c>
      <c r="L130" s="10" t="s">
        <v>46</v>
      </c>
      <c r="M130" s="10" t="s">
        <v>25</v>
      </c>
      <c r="N130" s="10" t="s">
        <v>194</v>
      </c>
      <c r="O130" s="10" t="s">
        <v>759</v>
      </c>
      <c r="P130" s="15" t="s">
        <v>760</v>
      </c>
      <c r="Q130" s="10" t="s">
        <v>1544</v>
      </c>
      <c r="R130" s="10">
        <f>(36+45)/200</f>
        <v>0.40500000000000003</v>
      </c>
      <c r="V130" s="10" t="s">
        <v>301</v>
      </c>
    </row>
    <row r="131" spans="1:32">
      <c r="A131" s="10">
        <v>82</v>
      </c>
      <c r="G131" s="18"/>
      <c r="K131" s="10" t="s">
        <v>45</v>
      </c>
      <c r="L131" s="10" t="s">
        <v>46</v>
      </c>
      <c r="M131" s="10" t="s">
        <v>25</v>
      </c>
      <c r="N131" s="10" t="s">
        <v>761</v>
      </c>
      <c r="O131" s="10" t="s">
        <v>762</v>
      </c>
      <c r="P131" s="15" t="s">
        <v>763</v>
      </c>
      <c r="Q131" s="10" t="s">
        <v>1544</v>
      </c>
      <c r="R131" s="10">
        <f>(23+27)/200</f>
        <v>0.25</v>
      </c>
      <c r="V131" s="10" t="s">
        <v>301</v>
      </c>
    </row>
    <row r="132" spans="1:32">
      <c r="A132" s="10">
        <v>83</v>
      </c>
      <c r="B132" s="10" t="s">
        <v>764</v>
      </c>
      <c r="C132" s="10" t="s">
        <v>765</v>
      </c>
      <c r="D132" s="14">
        <v>188</v>
      </c>
      <c r="E132" s="10">
        <v>2016</v>
      </c>
      <c r="F132" s="10" t="s">
        <v>766</v>
      </c>
      <c r="G132" s="10" t="s">
        <v>767</v>
      </c>
      <c r="H132" s="10">
        <v>1.6870000000000001</v>
      </c>
      <c r="I132" s="10" t="s">
        <v>21</v>
      </c>
      <c r="J132" s="10" t="s">
        <v>768</v>
      </c>
      <c r="K132" s="10" t="s">
        <v>45</v>
      </c>
      <c r="L132" s="10" t="s">
        <v>46</v>
      </c>
      <c r="M132" s="10" t="s">
        <v>84</v>
      </c>
      <c r="N132" s="10" t="s">
        <v>85</v>
      </c>
      <c r="O132" s="10" t="s">
        <v>86</v>
      </c>
      <c r="S132" s="10">
        <v>50</v>
      </c>
      <c r="V132" s="10" t="s">
        <v>29</v>
      </c>
      <c r="W132" s="10" t="s">
        <v>769</v>
      </c>
      <c r="X132" s="10" t="s">
        <v>286</v>
      </c>
      <c r="Y132" s="10" t="s">
        <v>286</v>
      </c>
      <c r="Z132" s="10" t="s">
        <v>770</v>
      </c>
      <c r="AA132" s="14">
        <v>50.283999999999999</v>
      </c>
      <c r="AB132" s="14">
        <v>5.9146999999999998</v>
      </c>
      <c r="AC132" s="10" t="s">
        <v>1864</v>
      </c>
      <c r="AD132" s="10" t="s">
        <v>1864</v>
      </c>
      <c r="AE132" s="10" t="s">
        <v>1865</v>
      </c>
      <c r="AF132" s="10" t="s">
        <v>1865</v>
      </c>
    </row>
    <row r="133" spans="1:32">
      <c r="A133" s="10">
        <v>84</v>
      </c>
      <c r="B133" s="10" t="s">
        <v>771</v>
      </c>
      <c r="C133" s="10" t="s">
        <v>772</v>
      </c>
      <c r="D133" s="19" t="s">
        <v>773</v>
      </c>
      <c r="E133" s="10">
        <v>2016</v>
      </c>
      <c r="F133" s="10" t="s">
        <v>774</v>
      </c>
      <c r="G133" s="10" t="s">
        <v>775</v>
      </c>
      <c r="H133" s="17" t="s">
        <v>58</v>
      </c>
      <c r="I133" s="10" t="s">
        <v>37</v>
      </c>
      <c r="J133" s="10" t="s">
        <v>30</v>
      </c>
      <c r="K133" s="10" t="s">
        <v>23</v>
      </c>
      <c r="L133" s="10" t="s">
        <v>38</v>
      </c>
      <c r="M133" s="10" t="s">
        <v>39</v>
      </c>
      <c r="N133" s="10" t="s">
        <v>463</v>
      </c>
      <c r="R133" s="10" t="s">
        <v>58</v>
      </c>
      <c r="V133" s="10" t="s">
        <v>30</v>
      </c>
      <c r="X133" s="10" t="s">
        <v>119</v>
      </c>
      <c r="Y133" s="10" t="s">
        <v>119</v>
      </c>
      <c r="Z133" s="10" t="s">
        <v>776</v>
      </c>
      <c r="AA133" s="14">
        <v>-22.310269999999999</v>
      </c>
      <c r="AB133" s="14">
        <v>114.24062000000001</v>
      </c>
      <c r="AC133" s="10" t="s">
        <v>1864</v>
      </c>
      <c r="AD133" s="10" t="s">
        <v>1864</v>
      </c>
      <c r="AE133" s="10" t="s">
        <v>1867</v>
      </c>
      <c r="AF133" s="10" t="s">
        <v>1867</v>
      </c>
    </row>
    <row r="134" spans="1:32">
      <c r="A134" s="10">
        <v>85</v>
      </c>
      <c r="B134" s="10" t="s">
        <v>777</v>
      </c>
      <c r="C134" s="10" t="s">
        <v>1500</v>
      </c>
      <c r="D134" s="14" t="s">
        <v>348</v>
      </c>
      <c r="E134" s="10">
        <v>2016</v>
      </c>
      <c r="F134" s="10" t="s">
        <v>778</v>
      </c>
      <c r="G134" s="10" t="s">
        <v>30</v>
      </c>
      <c r="H134" s="17" t="s">
        <v>58</v>
      </c>
      <c r="I134" s="10" t="s">
        <v>37</v>
      </c>
      <c r="J134" s="10" t="s">
        <v>30</v>
      </c>
      <c r="K134" s="10" t="s">
        <v>23</v>
      </c>
      <c r="L134" s="10" t="s">
        <v>38</v>
      </c>
      <c r="M134" s="10" t="s">
        <v>95</v>
      </c>
      <c r="O134" s="10" t="s">
        <v>705</v>
      </c>
      <c r="P134" s="15" t="s">
        <v>706</v>
      </c>
      <c r="Q134" s="10" t="s">
        <v>1547</v>
      </c>
      <c r="R134" s="10">
        <v>1.1000000000000001</v>
      </c>
      <c r="V134" s="10" t="s">
        <v>1514</v>
      </c>
      <c r="X134" s="10" t="s">
        <v>43</v>
      </c>
      <c r="Y134" s="10" t="s">
        <v>494</v>
      </c>
      <c r="Z134" s="10" t="s">
        <v>779</v>
      </c>
      <c r="AA134" s="14">
        <v>23.192018000000001</v>
      </c>
      <c r="AB134" s="14">
        <v>-97.767261000000005</v>
      </c>
      <c r="AC134" s="10" t="s">
        <v>1864</v>
      </c>
      <c r="AD134" s="10" t="s">
        <v>1870</v>
      </c>
      <c r="AE134" s="10" t="s">
        <v>1866</v>
      </c>
      <c r="AF134" s="10" t="s">
        <v>1875</v>
      </c>
    </row>
    <row r="135" spans="1:32">
      <c r="A135" s="10">
        <v>86</v>
      </c>
      <c r="B135" s="10" t="s">
        <v>780</v>
      </c>
      <c r="C135" s="10" t="s">
        <v>781</v>
      </c>
      <c r="D135" s="14" t="s">
        <v>782</v>
      </c>
      <c r="E135" s="10">
        <v>2016</v>
      </c>
      <c r="F135" s="10" t="s">
        <v>783</v>
      </c>
      <c r="G135" s="10" t="s">
        <v>784</v>
      </c>
      <c r="H135" s="10">
        <v>2.4900000000000002</v>
      </c>
      <c r="I135" s="10" t="s">
        <v>37</v>
      </c>
      <c r="J135" s="10" t="s">
        <v>30</v>
      </c>
      <c r="K135" s="10" t="s">
        <v>23</v>
      </c>
      <c r="L135" s="10" t="s">
        <v>38</v>
      </c>
      <c r="M135" s="10" t="s">
        <v>39</v>
      </c>
      <c r="N135" s="10" t="s">
        <v>589</v>
      </c>
      <c r="O135" s="10" t="s">
        <v>785</v>
      </c>
      <c r="P135" s="15" t="s">
        <v>786</v>
      </c>
      <c r="Q135" s="10" t="s">
        <v>1544</v>
      </c>
      <c r="R135" s="10">
        <v>12.2</v>
      </c>
      <c r="V135" s="10" t="s">
        <v>29</v>
      </c>
      <c r="X135" s="10" t="s">
        <v>119</v>
      </c>
      <c r="Y135" s="10" t="s">
        <v>119</v>
      </c>
      <c r="Z135" s="10" t="s">
        <v>776</v>
      </c>
      <c r="AA135" s="14">
        <v>-22</v>
      </c>
      <c r="AB135" s="14">
        <v>114.2</v>
      </c>
      <c r="AC135" s="10" t="s">
        <v>1864</v>
      </c>
      <c r="AD135" s="10" t="s">
        <v>1864</v>
      </c>
      <c r="AE135" s="10" t="s">
        <v>1867</v>
      </c>
      <c r="AF135" s="10" t="s">
        <v>1867</v>
      </c>
    </row>
    <row r="136" spans="1:32">
      <c r="A136" s="10">
        <v>87</v>
      </c>
      <c r="B136" s="10" t="s">
        <v>787</v>
      </c>
      <c r="C136" s="10" t="s">
        <v>788</v>
      </c>
      <c r="D136" s="14">
        <v>560</v>
      </c>
      <c r="E136" s="10">
        <v>2016</v>
      </c>
      <c r="F136" s="10" t="s">
        <v>789</v>
      </c>
      <c r="G136" s="10" t="s">
        <v>790</v>
      </c>
      <c r="H136" s="10">
        <v>2.2919999999999998</v>
      </c>
      <c r="I136" s="10" t="s">
        <v>37</v>
      </c>
      <c r="J136" s="10" t="s">
        <v>30</v>
      </c>
      <c r="K136" s="10" t="s">
        <v>23</v>
      </c>
      <c r="L136" s="10" t="s">
        <v>38</v>
      </c>
      <c r="M136" s="10" t="s">
        <v>268</v>
      </c>
      <c r="N136" s="10" t="s">
        <v>791</v>
      </c>
      <c r="O136" s="10" t="s">
        <v>792</v>
      </c>
      <c r="P136" s="15" t="s">
        <v>793</v>
      </c>
      <c r="Q136" s="10" t="s">
        <v>1546</v>
      </c>
      <c r="R136" s="10">
        <v>1.05</v>
      </c>
      <c r="V136" s="10" t="s">
        <v>794</v>
      </c>
      <c r="X136" s="10" t="s">
        <v>43</v>
      </c>
      <c r="Y136" s="10" t="s">
        <v>89</v>
      </c>
      <c r="Z136" s="10" t="s">
        <v>795</v>
      </c>
      <c r="AA136" s="14">
        <v>-17.538799999999998</v>
      </c>
      <c r="AB136" s="14">
        <v>-149.8295</v>
      </c>
      <c r="AC136" s="10" t="s">
        <v>1864</v>
      </c>
      <c r="AD136" s="10" t="s">
        <v>1864</v>
      </c>
      <c r="AE136" s="10" t="s">
        <v>1866</v>
      </c>
      <c r="AF136" s="10" t="s">
        <v>1865</v>
      </c>
    </row>
    <row r="137" spans="1:32">
      <c r="A137" s="10">
        <v>87</v>
      </c>
      <c r="K137" s="10" t="s">
        <v>23</v>
      </c>
      <c r="L137" s="10" t="s">
        <v>38</v>
      </c>
      <c r="M137" s="10" t="s">
        <v>268</v>
      </c>
      <c r="N137" s="10" t="s">
        <v>791</v>
      </c>
      <c r="O137" s="10" t="s">
        <v>796</v>
      </c>
      <c r="P137" s="15" t="s">
        <v>797</v>
      </c>
      <c r="Q137" s="10" t="s">
        <v>1543</v>
      </c>
      <c r="R137" s="10">
        <v>1.2</v>
      </c>
      <c r="V137" s="10" t="s">
        <v>794</v>
      </c>
    </row>
    <row r="138" spans="1:32">
      <c r="A138" s="10">
        <v>88</v>
      </c>
      <c r="B138" s="10" t="s">
        <v>798</v>
      </c>
      <c r="C138" s="10" t="s">
        <v>799</v>
      </c>
      <c r="D138" s="14" t="s">
        <v>800</v>
      </c>
      <c r="E138" s="10">
        <v>2016</v>
      </c>
      <c r="F138" s="10" t="s">
        <v>306</v>
      </c>
      <c r="G138" s="10" t="s">
        <v>801</v>
      </c>
      <c r="H138" s="17" t="s">
        <v>58</v>
      </c>
      <c r="I138" s="10" t="s">
        <v>37</v>
      </c>
      <c r="J138" s="10" t="s">
        <v>30</v>
      </c>
      <c r="K138" s="10" t="s">
        <v>54</v>
      </c>
      <c r="L138" s="10" t="s">
        <v>1566</v>
      </c>
      <c r="M138" s="10" t="s">
        <v>1925</v>
      </c>
      <c r="N138" s="10" t="s">
        <v>802</v>
      </c>
      <c r="O138" s="10" t="s">
        <v>803</v>
      </c>
      <c r="P138" s="15" t="s">
        <v>232</v>
      </c>
      <c r="Q138" s="10" t="s">
        <v>1545</v>
      </c>
      <c r="U138" s="10">
        <v>1</v>
      </c>
      <c r="V138" s="10" t="s">
        <v>804</v>
      </c>
      <c r="X138" s="10" t="s">
        <v>31</v>
      </c>
      <c r="Y138" s="10" t="s">
        <v>806</v>
      </c>
      <c r="Z138" s="10" t="s">
        <v>805</v>
      </c>
      <c r="AA138" s="14">
        <v>3.5</v>
      </c>
      <c r="AB138" s="14">
        <v>97.5</v>
      </c>
      <c r="AC138" s="10" t="s">
        <v>1864</v>
      </c>
      <c r="AD138" s="10" t="s">
        <v>1870</v>
      </c>
      <c r="AE138" s="10" t="s">
        <v>1865</v>
      </c>
      <c r="AF138" s="10" t="s">
        <v>1868</v>
      </c>
    </row>
    <row r="139" spans="1:32">
      <c r="A139" s="10">
        <v>89</v>
      </c>
      <c r="B139" s="35" t="s">
        <v>1504</v>
      </c>
      <c r="C139" s="35" t="s">
        <v>1501</v>
      </c>
      <c r="D139" s="14">
        <v>44</v>
      </c>
      <c r="E139" s="10">
        <v>2016</v>
      </c>
      <c r="F139" s="10" t="s">
        <v>807</v>
      </c>
      <c r="H139" s="17" t="s">
        <v>58</v>
      </c>
      <c r="I139" s="10" t="s">
        <v>37</v>
      </c>
      <c r="J139" s="10" t="s">
        <v>30</v>
      </c>
      <c r="K139" s="10" t="s">
        <v>23</v>
      </c>
      <c r="L139" s="10" t="s">
        <v>24</v>
      </c>
      <c r="M139" s="10" t="s">
        <v>25</v>
      </c>
      <c r="N139" s="10" t="s">
        <v>707</v>
      </c>
      <c r="O139" s="10" t="s">
        <v>808</v>
      </c>
      <c r="P139" s="15" t="s">
        <v>809</v>
      </c>
      <c r="Q139" s="10" t="s">
        <v>1545</v>
      </c>
      <c r="R139" s="10">
        <v>1.1000000000000001</v>
      </c>
      <c r="V139" s="10" t="s">
        <v>301</v>
      </c>
      <c r="X139" s="10" t="s">
        <v>31</v>
      </c>
      <c r="Y139" s="10" t="s">
        <v>31</v>
      </c>
      <c r="Z139" s="10" t="s">
        <v>810</v>
      </c>
      <c r="AA139" s="14">
        <v>-37.300400000000003</v>
      </c>
      <c r="AB139" s="14">
        <v>-12.673299999999999</v>
      </c>
      <c r="AC139" s="10" t="s">
        <v>1864</v>
      </c>
      <c r="AD139" s="10" t="s">
        <v>1864</v>
      </c>
      <c r="AE139" s="10" t="s">
        <v>1865</v>
      </c>
      <c r="AF139" s="10" t="s">
        <v>1865</v>
      </c>
    </row>
    <row r="140" spans="1:32">
      <c r="A140" s="10">
        <v>90</v>
      </c>
      <c r="B140" s="10" t="s">
        <v>811</v>
      </c>
      <c r="C140" s="10" t="s">
        <v>812</v>
      </c>
      <c r="D140" s="14" t="s">
        <v>813</v>
      </c>
      <c r="E140" s="10">
        <v>2016</v>
      </c>
      <c r="F140" s="10" t="s">
        <v>544</v>
      </c>
      <c r="G140" s="10" t="s">
        <v>814</v>
      </c>
      <c r="H140" s="10">
        <v>2.677</v>
      </c>
      <c r="I140" s="10" t="s">
        <v>37</v>
      </c>
      <c r="J140" s="16" t="s">
        <v>30</v>
      </c>
      <c r="K140" s="10" t="s">
        <v>45</v>
      </c>
      <c r="L140" s="10" t="s">
        <v>309</v>
      </c>
      <c r="M140" s="10" t="s">
        <v>1925</v>
      </c>
      <c r="O140" s="10" t="s">
        <v>815</v>
      </c>
      <c r="P140" s="15" t="s">
        <v>619</v>
      </c>
      <c r="Q140" s="10" t="s">
        <v>1544</v>
      </c>
      <c r="U140" s="10">
        <v>2</v>
      </c>
      <c r="V140" s="10" t="s">
        <v>1513</v>
      </c>
      <c r="X140" s="10" t="s">
        <v>31</v>
      </c>
      <c r="Y140" s="10" t="s">
        <v>622</v>
      </c>
      <c r="Z140" s="10" t="s">
        <v>621</v>
      </c>
      <c r="AA140" s="14">
        <v>5.4660140000000004</v>
      </c>
      <c r="AB140" s="14">
        <v>118.73339</v>
      </c>
      <c r="AC140" s="10" t="s">
        <v>1864</v>
      </c>
      <c r="AD140" s="10" t="s">
        <v>1870</v>
      </c>
      <c r="AE140" s="10" t="s">
        <v>1865</v>
      </c>
      <c r="AF140" s="10" t="s">
        <v>1868</v>
      </c>
    </row>
    <row r="141" spans="1:32">
      <c r="A141" s="10">
        <v>91</v>
      </c>
      <c r="B141" s="10" t="s">
        <v>816</v>
      </c>
      <c r="C141" s="10" t="s">
        <v>817</v>
      </c>
      <c r="D141" s="14" t="s">
        <v>818</v>
      </c>
      <c r="E141" s="10">
        <v>2016</v>
      </c>
      <c r="F141" s="10" t="s">
        <v>819</v>
      </c>
      <c r="G141" s="10" t="s">
        <v>820</v>
      </c>
      <c r="H141" s="10">
        <v>0.36899999999999999</v>
      </c>
      <c r="I141" s="10" t="s">
        <v>37</v>
      </c>
      <c r="J141" s="10" t="s">
        <v>30</v>
      </c>
      <c r="K141" s="10" t="s">
        <v>45</v>
      </c>
      <c r="L141" s="10" t="s">
        <v>46</v>
      </c>
      <c r="M141" s="10" t="s">
        <v>1925</v>
      </c>
      <c r="N141" s="10" t="s">
        <v>617</v>
      </c>
      <c r="O141" s="10" t="s">
        <v>821</v>
      </c>
      <c r="P141" s="15" t="s">
        <v>97</v>
      </c>
      <c r="Q141" s="10" t="s">
        <v>1544</v>
      </c>
      <c r="U141" s="10">
        <v>1.5</v>
      </c>
      <c r="V141" s="10" t="s">
        <v>822</v>
      </c>
      <c r="X141" s="10" t="s">
        <v>43</v>
      </c>
      <c r="Y141" s="10" t="s">
        <v>43</v>
      </c>
      <c r="Z141" s="10" t="s">
        <v>823</v>
      </c>
      <c r="AA141" s="14">
        <v>29.728294000000002</v>
      </c>
      <c r="AB141" s="14">
        <v>-92.818352000000004</v>
      </c>
      <c r="AC141" s="10" t="s">
        <v>1864</v>
      </c>
      <c r="AD141" s="10" t="s">
        <v>1864</v>
      </c>
      <c r="AE141" s="10" t="s">
        <v>1866</v>
      </c>
      <c r="AF141" s="10" t="s">
        <v>1866</v>
      </c>
    </row>
    <row r="142" spans="1:32">
      <c r="A142" s="10">
        <v>92</v>
      </c>
      <c r="B142" s="14" t="s">
        <v>824</v>
      </c>
      <c r="C142" s="10" t="s">
        <v>825</v>
      </c>
      <c r="D142" s="14" t="s">
        <v>826</v>
      </c>
      <c r="E142" s="10">
        <v>2016</v>
      </c>
      <c r="F142" s="10" t="s">
        <v>827</v>
      </c>
      <c r="G142" s="10" t="s">
        <v>828</v>
      </c>
      <c r="H142" s="10">
        <v>2.1760000000000002</v>
      </c>
      <c r="I142" s="10" t="s">
        <v>21</v>
      </c>
      <c r="J142" s="10" t="s">
        <v>829</v>
      </c>
      <c r="K142" s="10" t="s">
        <v>23</v>
      </c>
      <c r="L142" s="10" t="s">
        <v>38</v>
      </c>
      <c r="M142" s="10" t="s">
        <v>268</v>
      </c>
      <c r="N142" s="10" t="s">
        <v>129</v>
      </c>
      <c r="O142" s="10" t="s">
        <v>830</v>
      </c>
      <c r="S142" s="10">
        <v>5</v>
      </c>
      <c r="V142" s="10" t="s">
        <v>29</v>
      </c>
      <c r="W142" s="10" t="s">
        <v>831</v>
      </c>
      <c r="X142" s="10" t="s">
        <v>355</v>
      </c>
      <c r="Y142" s="10" t="s">
        <v>355</v>
      </c>
      <c r="Z142" s="10" t="s">
        <v>832</v>
      </c>
      <c r="AA142" s="14">
        <v>42.2</v>
      </c>
      <c r="AB142" s="14">
        <v>11.54</v>
      </c>
      <c r="AC142" s="10" t="s">
        <v>1864</v>
      </c>
      <c r="AD142" s="10" t="s">
        <v>1864</v>
      </c>
      <c r="AE142" s="10" t="s">
        <v>1865</v>
      </c>
      <c r="AF142" s="10" t="s">
        <v>1865</v>
      </c>
    </row>
    <row r="143" spans="1:32" ht="14">
      <c r="A143" s="10">
        <v>93</v>
      </c>
      <c r="B143" s="10" t="s">
        <v>833</v>
      </c>
      <c r="C143" s="10" t="s">
        <v>834</v>
      </c>
      <c r="D143" s="14" t="s">
        <v>433</v>
      </c>
      <c r="E143" s="10">
        <v>2016</v>
      </c>
      <c r="F143" s="10" t="s">
        <v>306</v>
      </c>
      <c r="G143" s="1" t="s">
        <v>835</v>
      </c>
      <c r="H143" s="17" t="s">
        <v>58</v>
      </c>
      <c r="I143" s="10" t="s">
        <v>37</v>
      </c>
      <c r="J143" s="10" t="s">
        <v>30</v>
      </c>
      <c r="K143" s="10" t="s">
        <v>45</v>
      </c>
      <c r="L143" s="10" t="s">
        <v>46</v>
      </c>
      <c r="M143" s="10" t="s">
        <v>84</v>
      </c>
      <c r="N143" s="10" t="s">
        <v>115</v>
      </c>
      <c r="O143" s="10" t="s">
        <v>115</v>
      </c>
      <c r="S143" s="10">
        <v>10</v>
      </c>
      <c r="V143" s="10" t="s">
        <v>29</v>
      </c>
      <c r="W143" s="10" t="s">
        <v>1950</v>
      </c>
      <c r="X143" s="10" t="s">
        <v>60</v>
      </c>
      <c r="Y143" s="10" t="s">
        <v>60</v>
      </c>
      <c r="Z143" s="10" t="s">
        <v>836</v>
      </c>
      <c r="AA143" s="14">
        <v>42.631780999999997</v>
      </c>
      <c r="AB143" s="14">
        <v>-80.549581000000003</v>
      </c>
      <c r="AC143" s="10" t="s">
        <v>1864</v>
      </c>
      <c r="AD143" s="10" t="s">
        <v>1864</v>
      </c>
      <c r="AE143" s="10" t="s">
        <v>1866</v>
      </c>
      <c r="AF143" s="10" t="s">
        <v>1866</v>
      </c>
    </row>
    <row r="144" spans="1:32">
      <c r="A144" s="10">
        <v>94</v>
      </c>
      <c r="B144" s="10" t="s">
        <v>837</v>
      </c>
      <c r="C144" s="10" t="s">
        <v>838</v>
      </c>
      <c r="D144" s="14" t="s">
        <v>839</v>
      </c>
      <c r="E144" s="10">
        <v>2016</v>
      </c>
      <c r="F144" s="10" t="s">
        <v>544</v>
      </c>
      <c r="G144" s="10" t="s">
        <v>840</v>
      </c>
      <c r="H144" s="10">
        <v>2.677</v>
      </c>
      <c r="I144" s="10" t="s">
        <v>21</v>
      </c>
      <c r="J144" s="10" t="s">
        <v>841</v>
      </c>
      <c r="K144" s="10" t="s">
        <v>54</v>
      </c>
      <c r="L144" s="10" t="s">
        <v>162</v>
      </c>
      <c r="M144" s="10" t="s">
        <v>39</v>
      </c>
      <c r="N144" s="10" t="s">
        <v>842</v>
      </c>
      <c r="O144" s="10" t="s">
        <v>843</v>
      </c>
      <c r="R144" s="10" t="s">
        <v>58</v>
      </c>
      <c r="V144" s="10" t="s">
        <v>30</v>
      </c>
      <c r="W144" s="10" t="s">
        <v>844</v>
      </c>
      <c r="X144" s="10" t="s">
        <v>119</v>
      </c>
      <c r="Y144" s="10" t="s">
        <v>87</v>
      </c>
      <c r="Z144" s="10" t="s">
        <v>87</v>
      </c>
      <c r="AC144" s="10" t="s">
        <v>1864</v>
      </c>
      <c r="AD144" s="10" t="s">
        <v>1871</v>
      </c>
      <c r="AE144" s="10" t="s">
        <v>1867</v>
      </c>
      <c r="AF144" s="10" t="s">
        <v>1866</v>
      </c>
    </row>
    <row r="145" spans="1:32">
      <c r="A145" s="10">
        <v>94</v>
      </c>
      <c r="K145" s="10" t="s">
        <v>54</v>
      </c>
      <c r="L145" s="10" t="s">
        <v>162</v>
      </c>
      <c r="M145" s="10" t="s">
        <v>39</v>
      </c>
      <c r="N145" s="10" t="s">
        <v>176</v>
      </c>
      <c r="O145" s="10" t="s">
        <v>845</v>
      </c>
      <c r="R145" s="10" t="s">
        <v>58</v>
      </c>
      <c r="V145" s="10" t="s">
        <v>30</v>
      </c>
      <c r="W145" s="10" t="s">
        <v>844</v>
      </c>
    </row>
    <row r="146" spans="1:32">
      <c r="A146" s="10">
        <v>94</v>
      </c>
      <c r="K146" s="10" t="s">
        <v>54</v>
      </c>
      <c r="L146" s="10" t="s">
        <v>127</v>
      </c>
      <c r="M146" s="10" t="s">
        <v>39</v>
      </c>
      <c r="N146" s="10" t="s">
        <v>842</v>
      </c>
      <c r="O146" s="10" t="s">
        <v>846</v>
      </c>
      <c r="P146" s="15" t="s">
        <v>847</v>
      </c>
      <c r="Q146" s="10" t="s">
        <v>1543</v>
      </c>
      <c r="R146" s="10">
        <v>0.76</v>
      </c>
      <c r="V146" s="10" t="s">
        <v>1514</v>
      </c>
    </row>
    <row r="147" spans="1:32">
      <c r="A147" s="10">
        <v>95</v>
      </c>
      <c r="B147" s="10" t="s">
        <v>848</v>
      </c>
      <c r="C147" s="10" t="s">
        <v>849</v>
      </c>
      <c r="D147" s="14" t="s">
        <v>850</v>
      </c>
      <c r="E147" s="10">
        <v>2016</v>
      </c>
      <c r="F147" s="10" t="s">
        <v>384</v>
      </c>
      <c r="G147" s="10" t="s">
        <v>851</v>
      </c>
      <c r="H147" s="10">
        <v>3.2440000000000002</v>
      </c>
      <c r="I147" s="10" t="s">
        <v>37</v>
      </c>
      <c r="J147" s="10" t="s">
        <v>30</v>
      </c>
      <c r="K147" s="10" t="s">
        <v>54</v>
      </c>
      <c r="L147" s="10" t="s">
        <v>127</v>
      </c>
      <c r="M147" s="10" t="s">
        <v>55</v>
      </c>
      <c r="N147" s="10" t="s">
        <v>852</v>
      </c>
      <c r="O147" s="10" t="s">
        <v>853</v>
      </c>
      <c r="S147" s="10" t="s">
        <v>58</v>
      </c>
      <c r="V147" s="10" t="s">
        <v>29</v>
      </c>
      <c r="W147" s="10" t="s">
        <v>140</v>
      </c>
      <c r="X147" s="10" t="s">
        <v>43</v>
      </c>
      <c r="Y147" s="10" t="s">
        <v>855</v>
      </c>
      <c r="Z147" s="10" t="s">
        <v>854</v>
      </c>
      <c r="AA147" s="14">
        <v>-12.56916667</v>
      </c>
      <c r="AB147" s="14">
        <v>-70.111111109999996</v>
      </c>
      <c r="AC147" s="10" t="s">
        <v>1864</v>
      </c>
      <c r="AD147" s="10" t="s">
        <v>1870</v>
      </c>
      <c r="AE147" s="10" t="s">
        <v>1866</v>
      </c>
      <c r="AF147" s="10" t="s">
        <v>1875</v>
      </c>
    </row>
    <row r="148" spans="1:32">
      <c r="A148" s="10">
        <v>96</v>
      </c>
      <c r="B148" s="10" t="s">
        <v>856</v>
      </c>
      <c r="C148" s="10" t="s">
        <v>857</v>
      </c>
      <c r="D148" s="14">
        <v>10</v>
      </c>
      <c r="E148" s="10">
        <v>2016</v>
      </c>
      <c r="F148" s="10" t="s">
        <v>858</v>
      </c>
      <c r="G148" s="10" t="s">
        <v>859</v>
      </c>
      <c r="H148" s="10">
        <v>4.8029999999999999</v>
      </c>
      <c r="I148" s="10" t="s">
        <v>37</v>
      </c>
      <c r="J148" s="16" t="s">
        <v>30</v>
      </c>
      <c r="K148" s="10" t="s">
        <v>54</v>
      </c>
      <c r="L148" s="10" t="s">
        <v>1566</v>
      </c>
      <c r="M148" s="10" t="s">
        <v>1871</v>
      </c>
      <c r="O148" s="10" t="s">
        <v>860</v>
      </c>
      <c r="S148" s="10" t="s">
        <v>58</v>
      </c>
      <c r="V148" s="10" t="s">
        <v>30</v>
      </c>
      <c r="W148" s="10" t="s">
        <v>140</v>
      </c>
      <c r="X148" s="10" t="s">
        <v>60</v>
      </c>
      <c r="Y148" s="10" t="s">
        <v>60</v>
      </c>
      <c r="Z148" s="10" t="s">
        <v>861</v>
      </c>
      <c r="AA148" s="14">
        <v>52.7</v>
      </c>
      <c r="AB148" s="14">
        <v>-106.45</v>
      </c>
      <c r="AC148" s="10" t="s">
        <v>1864</v>
      </c>
      <c r="AD148" s="10" t="s">
        <v>1864</v>
      </c>
      <c r="AE148" s="10" t="s">
        <v>1866</v>
      </c>
      <c r="AF148" s="10" t="s">
        <v>1866</v>
      </c>
    </row>
    <row r="149" spans="1:32">
      <c r="A149" s="10">
        <v>97</v>
      </c>
      <c r="B149" s="10" t="s">
        <v>862</v>
      </c>
      <c r="C149" s="10" t="s">
        <v>863</v>
      </c>
      <c r="D149" s="14" t="s">
        <v>864</v>
      </c>
      <c r="E149" s="10">
        <v>2016</v>
      </c>
      <c r="F149" s="10" t="s">
        <v>248</v>
      </c>
      <c r="G149" s="10" t="s">
        <v>865</v>
      </c>
      <c r="H149" s="10">
        <v>2.4740000000000002</v>
      </c>
      <c r="I149" s="10" t="s">
        <v>21</v>
      </c>
      <c r="J149" s="10" t="s">
        <v>644</v>
      </c>
      <c r="K149" s="10" t="s">
        <v>54</v>
      </c>
      <c r="L149" s="10" t="s">
        <v>162</v>
      </c>
      <c r="M149" s="10" t="s">
        <v>55</v>
      </c>
      <c r="N149" s="10" t="s">
        <v>162</v>
      </c>
      <c r="O149" s="10" t="s">
        <v>162</v>
      </c>
      <c r="T149" s="10">
        <v>1</v>
      </c>
      <c r="V149" s="10" t="s">
        <v>29</v>
      </c>
      <c r="W149" s="10" t="s">
        <v>866</v>
      </c>
      <c r="X149" s="10" t="s">
        <v>867</v>
      </c>
      <c r="Y149" s="10" t="s">
        <v>867</v>
      </c>
      <c r="Z149" s="10" t="s">
        <v>868</v>
      </c>
      <c r="AA149" s="14">
        <v>41.820277779999998</v>
      </c>
      <c r="AB149" s="14">
        <v>-8.7108333299999998</v>
      </c>
      <c r="AC149" s="10" t="s">
        <v>1864</v>
      </c>
      <c r="AD149" s="10" t="s">
        <v>1864</v>
      </c>
      <c r="AE149" s="10" t="s">
        <v>1865</v>
      </c>
      <c r="AF149" s="10" t="s">
        <v>1865</v>
      </c>
    </row>
    <row r="150" spans="1:32">
      <c r="A150" s="10">
        <v>98</v>
      </c>
      <c r="B150" s="10" t="s">
        <v>869</v>
      </c>
      <c r="C150" s="10" t="s">
        <v>870</v>
      </c>
      <c r="D150" s="14">
        <v>44</v>
      </c>
      <c r="E150" s="10">
        <v>2016</v>
      </c>
      <c r="F150" s="10" t="s">
        <v>392</v>
      </c>
      <c r="G150" s="10" t="s">
        <v>871</v>
      </c>
      <c r="H150" s="10">
        <v>3.93</v>
      </c>
      <c r="I150" s="10" t="s">
        <v>21</v>
      </c>
      <c r="J150" s="10" t="s">
        <v>644</v>
      </c>
      <c r="K150" s="10" t="s">
        <v>45</v>
      </c>
      <c r="L150" s="10" t="s">
        <v>114</v>
      </c>
      <c r="M150" s="10" t="s">
        <v>84</v>
      </c>
      <c r="N150" s="10" t="s">
        <v>85</v>
      </c>
      <c r="O150" s="10" t="s">
        <v>872</v>
      </c>
      <c r="P150" s="15" t="s">
        <v>873</v>
      </c>
      <c r="Q150" s="10" t="s">
        <v>1544</v>
      </c>
      <c r="T150" s="10">
        <v>1</v>
      </c>
      <c r="V150" s="10" t="s">
        <v>29</v>
      </c>
      <c r="W150" s="10" t="s">
        <v>874</v>
      </c>
      <c r="X150" s="10" t="s">
        <v>286</v>
      </c>
      <c r="Y150" s="10" t="s">
        <v>286</v>
      </c>
      <c r="Z150" s="10" t="s">
        <v>875</v>
      </c>
      <c r="AA150" s="14">
        <v>4.7</v>
      </c>
      <c r="AB150" s="14">
        <v>50.55</v>
      </c>
      <c r="AC150" s="10" t="s">
        <v>1864</v>
      </c>
      <c r="AD150" s="10" t="s">
        <v>1864</v>
      </c>
      <c r="AE150" s="10" t="s">
        <v>1865</v>
      </c>
      <c r="AF150" s="10" t="s">
        <v>1865</v>
      </c>
    </row>
    <row r="151" spans="1:32">
      <c r="A151" s="10">
        <v>99</v>
      </c>
      <c r="B151" s="10" t="s">
        <v>876</v>
      </c>
      <c r="C151" s="10" t="s">
        <v>877</v>
      </c>
      <c r="D151" s="14" t="s">
        <v>878</v>
      </c>
      <c r="E151" s="10">
        <v>2016</v>
      </c>
      <c r="F151" s="10" t="s">
        <v>19</v>
      </c>
      <c r="G151" s="10" t="s">
        <v>879</v>
      </c>
      <c r="H151" s="10">
        <v>0.96699999999999997</v>
      </c>
      <c r="I151" s="10" t="s">
        <v>21</v>
      </c>
      <c r="J151" s="10" t="s">
        <v>880</v>
      </c>
      <c r="K151" s="10" t="s">
        <v>54</v>
      </c>
      <c r="L151" s="10" t="s">
        <v>1566</v>
      </c>
      <c r="M151" s="10" t="s">
        <v>39</v>
      </c>
      <c r="N151" s="10" t="s">
        <v>176</v>
      </c>
      <c r="O151" s="10" t="s">
        <v>881</v>
      </c>
      <c r="P151" s="15" t="s">
        <v>882</v>
      </c>
      <c r="Q151" s="10" t="s">
        <v>1544</v>
      </c>
      <c r="R151" s="10">
        <v>1</v>
      </c>
      <c r="V151" s="10" t="s">
        <v>29</v>
      </c>
      <c r="X151" s="10" t="s">
        <v>60</v>
      </c>
      <c r="Y151" s="10" t="s">
        <v>60</v>
      </c>
      <c r="Z151" s="10" t="s">
        <v>883</v>
      </c>
      <c r="AA151" s="14">
        <v>48.620586199999998</v>
      </c>
      <c r="AB151" s="14">
        <v>-71.126564999999999</v>
      </c>
      <c r="AC151" s="10" t="s">
        <v>1864</v>
      </c>
      <c r="AD151" s="10" t="s">
        <v>1864</v>
      </c>
      <c r="AE151" s="10" t="s">
        <v>1866</v>
      </c>
      <c r="AF151" s="10" t="s">
        <v>1866</v>
      </c>
    </row>
    <row r="152" spans="1:32">
      <c r="A152" s="10">
        <v>100</v>
      </c>
      <c r="B152" s="10" t="s">
        <v>884</v>
      </c>
      <c r="C152" s="10" t="s">
        <v>885</v>
      </c>
      <c r="D152" s="14" t="s">
        <v>274</v>
      </c>
      <c r="E152" s="10">
        <v>2016</v>
      </c>
      <c r="F152" s="10" t="s">
        <v>384</v>
      </c>
      <c r="G152" s="10" t="s">
        <v>886</v>
      </c>
      <c r="H152" s="10">
        <v>4.2590000000000003</v>
      </c>
      <c r="I152" s="10" t="s">
        <v>37</v>
      </c>
      <c r="J152" s="10" t="s">
        <v>30</v>
      </c>
      <c r="K152" s="10" t="s">
        <v>54</v>
      </c>
      <c r="L152" s="10" t="s">
        <v>127</v>
      </c>
      <c r="M152" s="10" t="s">
        <v>55</v>
      </c>
      <c r="N152" s="10" t="s">
        <v>887</v>
      </c>
      <c r="T152" s="10" t="s">
        <v>58</v>
      </c>
      <c r="W152" s="10" t="s">
        <v>140</v>
      </c>
      <c r="X152" s="10" t="s">
        <v>888</v>
      </c>
      <c r="Y152" s="10" t="s">
        <v>890</v>
      </c>
      <c r="Z152" s="10" t="s">
        <v>889</v>
      </c>
      <c r="AA152" s="14">
        <v>-11.35</v>
      </c>
      <c r="AB152" s="14">
        <v>33.65</v>
      </c>
      <c r="AC152" s="10" t="s">
        <v>1864</v>
      </c>
      <c r="AD152" s="10" t="s">
        <v>1870</v>
      </c>
      <c r="AE152" s="10" t="s">
        <v>1865</v>
      </c>
      <c r="AF152" s="10" t="s">
        <v>1868</v>
      </c>
    </row>
    <row r="153" spans="1:32">
      <c r="A153" s="10">
        <v>101</v>
      </c>
      <c r="B153" s="10" t="s">
        <v>891</v>
      </c>
      <c r="C153" s="10" t="s">
        <v>892</v>
      </c>
      <c r="D153" s="14" t="s">
        <v>893</v>
      </c>
      <c r="E153" s="10">
        <v>2016</v>
      </c>
      <c r="F153" s="10" t="s">
        <v>894</v>
      </c>
      <c r="G153" s="10" t="s">
        <v>895</v>
      </c>
      <c r="H153" s="10">
        <v>0.89300000000000002</v>
      </c>
      <c r="I153" s="10" t="s">
        <v>21</v>
      </c>
      <c r="J153" s="10" t="s">
        <v>53</v>
      </c>
      <c r="K153" s="10" t="s">
        <v>54</v>
      </c>
      <c r="L153" s="10" t="s">
        <v>1566</v>
      </c>
      <c r="M153" s="10" t="s">
        <v>55</v>
      </c>
      <c r="N153" s="10" t="s">
        <v>436</v>
      </c>
      <c r="O153" s="10" t="s">
        <v>896</v>
      </c>
      <c r="P153" s="15" t="s">
        <v>897</v>
      </c>
      <c r="Q153" s="10" t="s">
        <v>1544</v>
      </c>
      <c r="T153" s="10">
        <v>15</v>
      </c>
      <c r="V153" s="10" t="s">
        <v>29</v>
      </c>
      <c r="W153" s="10" t="s">
        <v>898</v>
      </c>
      <c r="X153" s="10" t="s">
        <v>867</v>
      </c>
      <c r="Y153" s="10" t="s">
        <v>867</v>
      </c>
      <c r="Z153" s="10" t="s">
        <v>899</v>
      </c>
      <c r="AA153" s="14">
        <v>37.393999999999998</v>
      </c>
      <c r="AB153" s="14">
        <v>-8.8089999999999993</v>
      </c>
      <c r="AC153" s="10" t="s">
        <v>1864</v>
      </c>
      <c r="AD153" s="10" t="s">
        <v>1864</v>
      </c>
      <c r="AE153" s="10" t="s">
        <v>1865</v>
      </c>
      <c r="AF153" s="10" t="s">
        <v>1865</v>
      </c>
    </row>
    <row r="154" spans="1:32">
      <c r="A154" s="10">
        <v>102</v>
      </c>
      <c r="B154" s="10" t="s">
        <v>900</v>
      </c>
      <c r="C154" s="10" t="s">
        <v>901</v>
      </c>
      <c r="D154" s="14" t="s">
        <v>902</v>
      </c>
      <c r="E154" s="10">
        <v>2016</v>
      </c>
      <c r="F154" s="10" t="s">
        <v>903</v>
      </c>
      <c r="G154" s="10" t="s">
        <v>904</v>
      </c>
      <c r="H154" s="10">
        <v>1.66</v>
      </c>
      <c r="I154" s="10" t="s">
        <v>37</v>
      </c>
      <c r="J154" s="10" t="s">
        <v>30</v>
      </c>
      <c r="K154" s="10" t="s">
        <v>23</v>
      </c>
      <c r="L154" s="10" t="s">
        <v>38</v>
      </c>
      <c r="M154" s="10" t="s">
        <v>39</v>
      </c>
      <c r="N154" s="10" t="s">
        <v>589</v>
      </c>
      <c r="O154" s="10" t="s">
        <v>905</v>
      </c>
      <c r="P154" s="15" t="s">
        <v>906</v>
      </c>
      <c r="Q154" s="10" t="s">
        <v>1547</v>
      </c>
      <c r="R154" s="10">
        <v>20.149999999999999</v>
      </c>
      <c r="V154" s="10" t="s">
        <v>29</v>
      </c>
      <c r="X154" s="10" t="s">
        <v>43</v>
      </c>
      <c r="Y154" s="10" t="s">
        <v>908</v>
      </c>
      <c r="Z154" s="10" t="s">
        <v>907</v>
      </c>
      <c r="AA154" s="14">
        <v>-43.37</v>
      </c>
      <c r="AB154" s="14">
        <v>-73.39</v>
      </c>
      <c r="AC154" s="10" t="s">
        <v>1864</v>
      </c>
      <c r="AD154" s="10" t="s">
        <v>1864</v>
      </c>
      <c r="AE154" s="10" t="s">
        <v>1866</v>
      </c>
      <c r="AF154" s="10" t="s">
        <v>1866</v>
      </c>
    </row>
    <row r="155" spans="1:32">
      <c r="A155" s="10">
        <v>103</v>
      </c>
      <c r="B155" s="10" t="s">
        <v>909</v>
      </c>
      <c r="C155" s="10" t="s">
        <v>910</v>
      </c>
      <c r="D155" s="14" t="s">
        <v>911</v>
      </c>
      <c r="E155" s="10">
        <v>2016</v>
      </c>
      <c r="F155" s="10" t="s">
        <v>912</v>
      </c>
      <c r="G155" s="10" t="s">
        <v>913</v>
      </c>
      <c r="H155" s="10">
        <v>3.1459999999999999</v>
      </c>
      <c r="I155" s="10" t="s">
        <v>37</v>
      </c>
      <c r="J155" s="10" t="s">
        <v>30</v>
      </c>
      <c r="K155" s="10" t="s">
        <v>23</v>
      </c>
      <c r="L155" s="10" t="s">
        <v>24</v>
      </c>
      <c r="M155" s="10" t="s">
        <v>710</v>
      </c>
      <c r="O155" s="10" t="s">
        <v>710</v>
      </c>
      <c r="S155" s="10">
        <v>0.5</v>
      </c>
      <c r="V155" s="10" t="s">
        <v>29</v>
      </c>
      <c r="W155" s="10" t="s">
        <v>914</v>
      </c>
      <c r="X155" s="10" t="s">
        <v>130</v>
      </c>
      <c r="Y155" s="10" t="s">
        <v>130</v>
      </c>
      <c r="Z155" s="10" t="s">
        <v>915</v>
      </c>
      <c r="AA155" s="14">
        <v>54.677</v>
      </c>
      <c r="AB155" s="14">
        <v>13.368</v>
      </c>
      <c r="AC155" s="10" t="s">
        <v>1864</v>
      </c>
      <c r="AD155" s="10" t="s">
        <v>1864</v>
      </c>
      <c r="AE155" s="10" t="s">
        <v>1865</v>
      </c>
      <c r="AF155" s="10" t="s">
        <v>1865</v>
      </c>
    </row>
    <row r="156" spans="1:32">
      <c r="A156" s="10">
        <v>103</v>
      </c>
      <c r="K156" s="10" t="s">
        <v>23</v>
      </c>
      <c r="L156" s="10" t="s">
        <v>24</v>
      </c>
      <c r="M156" s="10" t="s">
        <v>710</v>
      </c>
      <c r="O156" s="10" t="s">
        <v>710</v>
      </c>
      <c r="S156" s="10">
        <v>2.5000000000000001E-2</v>
      </c>
      <c r="V156" s="10" t="s">
        <v>29</v>
      </c>
      <c r="W156" s="10" t="s">
        <v>916</v>
      </c>
    </row>
    <row r="157" spans="1:32">
      <c r="A157" s="10">
        <v>104</v>
      </c>
      <c r="B157" s="10" t="s">
        <v>917</v>
      </c>
      <c r="C157" s="10" t="s">
        <v>918</v>
      </c>
      <c r="D157" s="14" t="s">
        <v>919</v>
      </c>
      <c r="E157" s="10">
        <v>2016</v>
      </c>
      <c r="F157" s="10" t="s">
        <v>384</v>
      </c>
      <c r="G157" s="10" t="s">
        <v>920</v>
      </c>
      <c r="H157" s="10">
        <v>3.2440000000000002</v>
      </c>
      <c r="I157" s="10" t="s">
        <v>21</v>
      </c>
      <c r="J157" s="10" t="s">
        <v>921</v>
      </c>
      <c r="K157" s="10" t="s">
        <v>45</v>
      </c>
      <c r="L157" s="10" t="s">
        <v>46</v>
      </c>
      <c r="M157" s="10" t="s">
        <v>84</v>
      </c>
      <c r="N157" s="10" t="s">
        <v>115</v>
      </c>
      <c r="O157" s="10" t="s">
        <v>115</v>
      </c>
      <c r="S157" s="10">
        <v>40</v>
      </c>
      <c r="V157" s="10" t="s">
        <v>29</v>
      </c>
      <c r="W157" s="10" t="s">
        <v>922</v>
      </c>
      <c r="X157" s="10" t="s">
        <v>427</v>
      </c>
      <c r="Y157" s="10" t="s">
        <v>427</v>
      </c>
      <c r="Z157" s="10" t="s">
        <v>923</v>
      </c>
      <c r="AA157" s="14">
        <v>64.92</v>
      </c>
      <c r="AB157" s="14">
        <v>21.03</v>
      </c>
      <c r="AC157" s="10" t="s">
        <v>1864</v>
      </c>
      <c r="AD157" s="10" t="s">
        <v>1864</v>
      </c>
      <c r="AE157" s="10" t="s">
        <v>1865</v>
      </c>
      <c r="AF157" s="10" t="s">
        <v>1865</v>
      </c>
    </row>
    <row r="158" spans="1:32">
      <c r="A158" s="10">
        <v>105</v>
      </c>
      <c r="B158" s="10" t="s">
        <v>924</v>
      </c>
      <c r="C158" s="10" t="s">
        <v>925</v>
      </c>
      <c r="D158" s="14" t="s">
        <v>800</v>
      </c>
      <c r="E158" s="10">
        <v>2016</v>
      </c>
      <c r="F158" s="10" t="s">
        <v>926</v>
      </c>
      <c r="G158" s="10" t="s">
        <v>927</v>
      </c>
      <c r="H158" s="10" t="s">
        <v>58</v>
      </c>
      <c r="I158" s="10" t="s">
        <v>21</v>
      </c>
      <c r="J158" s="10" t="s">
        <v>928</v>
      </c>
      <c r="K158" s="10" t="s">
        <v>54</v>
      </c>
      <c r="L158" s="10" t="s">
        <v>105</v>
      </c>
      <c r="M158" s="10" t="s">
        <v>55</v>
      </c>
      <c r="N158" s="10" t="s">
        <v>106</v>
      </c>
      <c r="O158" s="10" t="s">
        <v>106</v>
      </c>
      <c r="T158" s="10">
        <v>1.5</v>
      </c>
      <c r="V158" s="10" t="s">
        <v>29</v>
      </c>
      <c r="W158" s="10" t="s">
        <v>929</v>
      </c>
      <c r="X158" s="10" t="s">
        <v>43</v>
      </c>
      <c r="Y158" s="10" t="s">
        <v>43</v>
      </c>
      <c r="Z158" s="10" t="s">
        <v>930</v>
      </c>
      <c r="AA158" s="14">
        <v>31.74</v>
      </c>
      <c r="AB158" s="14">
        <v>-109.93</v>
      </c>
      <c r="AC158" s="10" t="s">
        <v>1864</v>
      </c>
      <c r="AD158" s="10" t="s">
        <v>1864</v>
      </c>
      <c r="AE158" s="10" t="s">
        <v>1866</v>
      </c>
      <c r="AF158" s="10" t="s">
        <v>1866</v>
      </c>
    </row>
    <row r="159" spans="1:32">
      <c r="A159" s="10">
        <v>105</v>
      </c>
      <c r="Y159" s="10" t="s">
        <v>43</v>
      </c>
      <c r="Z159" s="10" t="s">
        <v>931</v>
      </c>
      <c r="AA159" s="14">
        <v>31.74</v>
      </c>
      <c r="AB159" s="14">
        <v>-110.05</v>
      </c>
      <c r="AD159" s="10" t="s">
        <v>1864</v>
      </c>
      <c r="AF159" s="10" t="s">
        <v>1866</v>
      </c>
    </row>
    <row r="160" spans="1:32">
      <c r="A160" s="10">
        <v>106</v>
      </c>
      <c r="B160" s="10" t="s">
        <v>932</v>
      </c>
      <c r="C160" s="10" t="s">
        <v>933</v>
      </c>
      <c r="D160" s="14">
        <v>31</v>
      </c>
      <c r="E160" s="10">
        <v>2016</v>
      </c>
      <c r="F160" s="10" t="s">
        <v>934</v>
      </c>
      <c r="G160" s="10" t="s">
        <v>935</v>
      </c>
      <c r="H160" s="10">
        <v>3.6150000000000002</v>
      </c>
      <c r="I160" s="10" t="s">
        <v>37</v>
      </c>
      <c r="J160" s="10" t="s">
        <v>30</v>
      </c>
      <c r="K160" s="10" t="s">
        <v>54</v>
      </c>
      <c r="L160" s="10" t="s">
        <v>162</v>
      </c>
      <c r="M160" s="10" t="s">
        <v>55</v>
      </c>
      <c r="N160" s="10" t="s">
        <v>106</v>
      </c>
      <c r="O160" s="10" t="s">
        <v>129</v>
      </c>
      <c r="S160" s="10">
        <v>50</v>
      </c>
      <c r="V160" s="10" t="s">
        <v>29</v>
      </c>
      <c r="W160" s="10" t="s">
        <v>936</v>
      </c>
      <c r="X160" s="10" t="s">
        <v>130</v>
      </c>
      <c r="Y160" s="10" t="s">
        <v>130</v>
      </c>
      <c r="Z160" s="10" t="s">
        <v>937</v>
      </c>
      <c r="AA160" s="14">
        <v>48.29</v>
      </c>
      <c r="AB160" s="14">
        <v>11.68</v>
      </c>
      <c r="AC160" s="10" t="s">
        <v>1864</v>
      </c>
      <c r="AD160" s="10" t="s">
        <v>1864</v>
      </c>
      <c r="AE160" s="10" t="s">
        <v>1865</v>
      </c>
      <c r="AF160" s="10" t="s">
        <v>1865</v>
      </c>
    </row>
    <row r="161" spans="1:32">
      <c r="A161" s="10">
        <v>107</v>
      </c>
      <c r="B161" s="10" t="s">
        <v>938</v>
      </c>
      <c r="C161" s="10" t="s">
        <v>939</v>
      </c>
      <c r="D161" s="14">
        <v>183</v>
      </c>
      <c r="E161" s="10">
        <v>2016</v>
      </c>
      <c r="F161" s="10" t="s">
        <v>940</v>
      </c>
      <c r="G161" s="10" t="s">
        <v>941</v>
      </c>
      <c r="H161" s="10">
        <v>6.2649999999999997</v>
      </c>
      <c r="I161" s="10" t="s">
        <v>21</v>
      </c>
      <c r="J161" s="10" t="s">
        <v>22</v>
      </c>
      <c r="K161" s="10" t="s">
        <v>54</v>
      </c>
      <c r="L161" s="10" t="s">
        <v>105</v>
      </c>
      <c r="M161" s="10" t="s">
        <v>55</v>
      </c>
      <c r="N161" s="10" t="s">
        <v>106</v>
      </c>
      <c r="O161" s="10" t="s">
        <v>942</v>
      </c>
      <c r="P161" s="15" t="s">
        <v>943</v>
      </c>
      <c r="Q161" s="10" t="s">
        <v>1549</v>
      </c>
      <c r="T161" s="10">
        <v>0.5</v>
      </c>
      <c r="V161" s="10" t="s">
        <v>29</v>
      </c>
      <c r="W161" s="10" t="s">
        <v>944</v>
      </c>
      <c r="X161" s="10" t="s">
        <v>31</v>
      </c>
      <c r="Y161" s="10" t="s">
        <v>43</v>
      </c>
      <c r="Z161" s="26" t="s">
        <v>945</v>
      </c>
      <c r="AA161" s="14">
        <v>34.4</v>
      </c>
      <c r="AB161" s="14">
        <v>-106.7</v>
      </c>
      <c r="AC161" s="10" t="s">
        <v>1864</v>
      </c>
      <c r="AD161" s="10" t="s">
        <v>1864</v>
      </c>
      <c r="AE161" s="10" t="s">
        <v>1865</v>
      </c>
      <c r="AF161" s="10" t="s">
        <v>1866</v>
      </c>
    </row>
    <row r="162" spans="1:32">
      <c r="A162" s="10">
        <v>107</v>
      </c>
      <c r="K162" s="10" t="s">
        <v>54</v>
      </c>
      <c r="L162" s="10" t="s">
        <v>105</v>
      </c>
      <c r="M162" s="10" t="s">
        <v>55</v>
      </c>
      <c r="N162" s="10" t="s">
        <v>106</v>
      </c>
      <c r="O162" s="10" t="s">
        <v>946</v>
      </c>
      <c r="P162" s="15" t="s">
        <v>947</v>
      </c>
      <c r="Q162" s="10" t="s">
        <v>1549</v>
      </c>
      <c r="T162" s="10">
        <v>1.5</v>
      </c>
      <c r="V162" s="10" t="s">
        <v>29</v>
      </c>
      <c r="W162" s="10" t="s">
        <v>948</v>
      </c>
      <c r="Y162" s="10" t="s">
        <v>43</v>
      </c>
      <c r="Z162" s="10" t="s">
        <v>949</v>
      </c>
      <c r="AA162" s="14">
        <v>34.380000000000003</v>
      </c>
      <c r="AB162" s="14">
        <v>-106.52</v>
      </c>
      <c r="AD162" s="10" t="s">
        <v>1864</v>
      </c>
      <c r="AF162" s="10" t="s">
        <v>1866</v>
      </c>
    </row>
    <row r="163" spans="1:32">
      <c r="A163" s="10">
        <v>107</v>
      </c>
      <c r="K163" s="10" t="s">
        <v>54</v>
      </c>
      <c r="L163" s="10" t="s">
        <v>105</v>
      </c>
      <c r="M163" s="10" t="s">
        <v>55</v>
      </c>
      <c r="N163" s="10" t="s">
        <v>106</v>
      </c>
      <c r="O163" s="10" t="s">
        <v>950</v>
      </c>
      <c r="P163" s="15" t="s">
        <v>951</v>
      </c>
      <c r="Q163" s="10" t="s">
        <v>1549</v>
      </c>
      <c r="T163" s="10">
        <v>5</v>
      </c>
      <c r="V163" s="10" t="s">
        <v>29</v>
      </c>
      <c r="W163" s="10" t="s">
        <v>952</v>
      </c>
    </row>
    <row r="164" spans="1:32">
      <c r="A164" s="10">
        <v>108</v>
      </c>
      <c r="B164" s="10" t="s">
        <v>953</v>
      </c>
      <c r="C164" s="10" t="s">
        <v>954</v>
      </c>
      <c r="D164" s="14" t="s">
        <v>955</v>
      </c>
      <c r="E164" s="10">
        <v>2016</v>
      </c>
      <c r="F164" s="10" t="s">
        <v>625</v>
      </c>
      <c r="G164" s="10" t="s">
        <v>956</v>
      </c>
      <c r="H164" s="10" t="s">
        <v>58</v>
      </c>
      <c r="I164" s="10" t="s">
        <v>21</v>
      </c>
      <c r="J164" s="10" t="s">
        <v>768</v>
      </c>
      <c r="K164" s="10" t="s">
        <v>23</v>
      </c>
      <c r="L164" s="10" t="s">
        <v>24</v>
      </c>
      <c r="M164" s="10" t="s">
        <v>410</v>
      </c>
      <c r="O164" s="10" t="s">
        <v>957</v>
      </c>
      <c r="S164" s="10">
        <v>20</v>
      </c>
      <c r="V164" s="10" t="s">
        <v>29</v>
      </c>
      <c r="W164" s="10" t="s">
        <v>1282</v>
      </c>
      <c r="X164" s="10" t="s">
        <v>958</v>
      </c>
      <c r="Y164" s="10" t="s">
        <v>958</v>
      </c>
      <c r="Z164" s="10" t="s">
        <v>959</v>
      </c>
      <c r="AA164" s="14">
        <v>-0.97599780000000003</v>
      </c>
      <c r="AB164" s="14">
        <v>-90.978830099999996</v>
      </c>
      <c r="AC164" s="10" t="s">
        <v>1870</v>
      </c>
      <c r="AD164" s="10" t="s">
        <v>1870</v>
      </c>
      <c r="AE164" s="10" t="s">
        <v>1875</v>
      </c>
      <c r="AF164" s="10" t="s">
        <v>1875</v>
      </c>
    </row>
    <row r="165" spans="1:32">
      <c r="A165" s="10">
        <v>109</v>
      </c>
      <c r="B165" s="10" t="s">
        <v>960</v>
      </c>
      <c r="C165" s="10" t="s">
        <v>961</v>
      </c>
      <c r="D165" s="14" t="s">
        <v>962</v>
      </c>
      <c r="E165" s="10">
        <v>2016</v>
      </c>
      <c r="F165" s="10" t="s">
        <v>963</v>
      </c>
      <c r="G165" s="10" t="s">
        <v>964</v>
      </c>
      <c r="H165" s="10">
        <v>2.988</v>
      </c>
      <c r="I165" s="10" t="s">
        <v>37</v>
      </c>
      <c r="J165" s="10" t="s">
        <v>30</v>
      </c>
      <c r="K165" s="10" t="s">
        <v>23</v>
      </c>
      <c r="L165" s="10" t="s">
        <v>38</v>
      </c>
      <c r="M165" s="10" t="s">
        <v>965</v>
      </c>
      <c r="O165" s="10" t="s">
        <v>966</v>
      </c>
      <c r="S165" s="10">
        <v>0.3</v>
      </c>
      <c r="V165" s="10" t="s">
        <v>29</v>
      </c>
      <c r="W165" s="10" t="s">
        <v>967</v>
      </c>
      <c r="X165" s="10" t="s">
        <v>43</v>
      </c>
      <c r="Y165" s="10" t="s">
        <v>43</v>
      </c>
      <c r="Z165" s="10" t="s">
        <v>968</v>
      </c>
      <c r="AA165" s="14">
        <v>-14.1724309</v>
      </c>
      <c r="AB165" s="14">
        <v>-169.6923458</v>
      </c>
      <c r="AC165" s="10" t="s">
        <v>1864</v>
      </c>
      <c r="AD165" s="10" t="s">
        <v>1864</v>
      </c>
      <c r="AE165" s="10" t="s">
        <v>1866</v>
      </c>
      <c r="AF165" s="10" t="s">
        <v>1866</v>
      </c>
    </row>
    <row r="166" spans="1:32">
      <c r="A166" s="10">
        <v>109</v>
      </c>
      <c r="K166" s="10" t="s">
        <v>23</v>
      </c>
      <c r="L166" s="10" t="s">
        <v>665</v>
      </c>
      <c r="M166" s="10" t="s">
        <v>717</v>
      </c>
      <c r="O166" s="10" t="s">
        <v>969</v>
      </c>
      <c r="P166" s="10" t="s">
        <v>1509</v>
      </c>
      <c r="S166" s="10">
        <v>3</v>
      </c>
      <c r="V166" s="10" t="s">
        <v>29</v>
      </c>
      <c r="W166" s="10" t="s">
        <v>970</v>
      </c>
      <c r="Y166" s="10" t="s">
        <v>119</v>
      </c>
      <c r="Z166" s="10" t="s">
        <v>278</v>
      </c>
      <c r="AA166" s="14">
        <v>-25.9848</v>
      </c>
      <c r="AB166" s="14">
        <v>113.78489999999999</v>
      </c>
      <c r="AD166" s="10" t="s">
        <v>1864</v>
      </c>
      <c r="AF166" s="10" t="s">
        <v>1867</v>
      </c>
    </row>
    <row r="167" spans="1:32">
      <c r="A167" s="10">
        <v>110</v>
      </c>
      <c r="B167" s="10" t="s">
        <v>1697</v>
      </c>
      <c r="C167" s="10" t="s">
        <v>1698</v>
      </c>
      <c r="D167" s="14">
        <v>6</v>
      </c>
      <c r="E167" s="10">
        <v>2016</v>
      </c>
      <c r="F167" s="10" t="s">
        <v>743</v>
      </c>
      <c r="G167" s="10" t="s">
        <v>1700</v>
      </c>
      <c r="H167" s="10">
        <v>2.177</v>
      </c>
      <c r="I167" s="10" t="s">
        <v>37</v>
      </c>
      <c r="J167" s="10" t="s">
        <v>30</v>
      </c>
      <c r="K167" s="10" t="s">
        <v>23</v>
      </c>
      <c r="L167" s="10" t="s">
        <v>24</v>
      </c>
      <c r="M167" s="10" t="s">
        <v>39</v>
      </c>
      <c r="N167" s="10" t="s">
        <v>463</v>
      </c>
      <c r="O167" s="10" t="s">
        <v>1699</v>
      </c>
      <c r="P167" s="15" t="s">
        <v>524</v>
      </c>
      <c r="Q167" s="10" t="s">
        <v>1544</v>
      </c>
      <c r="R167" s="10">
        <v>1.5</v>
      </c>
      <c r="V167" s="10" t="s">
        <v>1514</v>
      </c>
      <c r="X167" s="10" t="s">
        <v>43</v>
      </c>
      <c r="Y167" s="10" t="s">
        <v>60</v>
      </c>
      <c r="Z167" s="10" t="s">
        <v>1715</v>
      </c>
      <c r="AA167" s="14">
        <v>46.022593000000001</v>
      </c>
      <c r="AB167" s="14" t="s">
        <v>1011</v>
      </c>
      <c r="AC167" s="10" t="s">
        <v>1864</v>
      </c>
      <c r="AD167" s="10" t="s">
        <v>1864</v>
      </c>
      <c r="AE167" s="10" t="s">
        <v>1866</v>
      </c>
      <c r="AF167" s="10" t="s">
        <v>1866</v>
      </c>
    </row>
    <row r="168" spans="1:32">
      <c r="A168" s="10">
        <v>110</v>
      </c>
      <c r="K168" s="10" t="s">
        <v>23</v>
      </c>
      <c r="L168" s="10" t="s">
        <v>24</v>
      </c>
      <c r="Z168" s="10" t="s">
        <v>1012</v>
      </c>
      <c r="AA168" s="14">
        <v>45.814449000000003</v>
      </c>
      <c r="AB168" s="14" t="s">
        <v>1013</v>
      </c>
      <c r="AD168" s="10" t="s">
        <v>1864</v>
      </c>
      <c r="AF168" s="10" t="s">
        <v>1866</v>
      </c>
    </row>
    <row r="169" spans="1:32" ht="14">
      <c r="A169" s="10">
        <v>111</v>
      </c>
      <c r="B169" s="10" t="s">
        <v>971</v>
      </c>
      <c r="C169" s="10" t="s">
        <v>972</v>
      </c>
      <c r="D169" s="14" t="s">
        <v>973</v>
      </c>
      <c r="E169" s="10">
        <v>2017</v>
      </c>
      <c r="F169" s="10" t="s">
        <v>81</v>
      </c>
      <c r="G169" s="1" t="s">
        <v>974</v>
      </c>
      <c r="H169" s="10">
        <v>1.782</v>
      </c>
      <c r="I169" s="10" t="s">
        <v>21</v>
      </c>
      <c r="J169" s="10" t="s">
        <v>644</v>
      </c>
      <c r="K169" s="10" t="s">
        <v>45</v>
      </c>
      <c r="L169" s="10" t="s">
        <v>114</v>
      </c>
      <c r="M169" s="10" t="s">
        <v>84</v>
      </c>
      <c r="N169" s="10" t="s">
        <v>115</v>
      </c>
      <c r="O169" s="10" t="s">
        <v>975</v>
      </c>
      <c r="P169" s="15" t="s">
        <v>976</v>
      </c>
      <c r="Q169" s="10" t="s">
        <v>1544</v>
      </c>
      <c r="S169" s="10">
        <v>20</v>
      </c>
      <c r="V169" s="10" t="s">
        <v>29</v>
      </c>
      <c r="W169" s="10" t="s">
        <v>977</v>
      </c>
      <c r="X169" s="10" t="s">
        <v>60</v>
      </c>
      <c r="Y169" s="10" t="s">
        <v>60</v>
      </c>
      <c r="Z169" s="10" t="s">
        <v>978</v>
      </c>
      <c r="AA169" s="14">
        <v>51.650599999999997</v>
      </c>
      <c r="AB169" s="14">
        <v>-120.0578</v>
      </c>
      <c r="AC169" s="10" t="s">
        <v>1864</v>
      </c>
      <c r="AD169" s="10" t="s">
        <v>1864</v>
      </c>
      <c r="AE169" s="10" t="s">
        <v>1866</v>
      </c>
      <c r="AF169" s="10" t="s">
        <v>1866</v>
      </c>
    </row>
    <row r="170" spans="1:32">
      <c r="A170" s="10">
        <v>111</v>
      </c>
      <c r="G170" s="25"/>
      <c r="P170" s="15"/>
      <c r="Y170" s="10" t="s">
        <v>60</v>
      </c>
      <c r="Z170" s="10" t="s">
        <v>979</v>
      </c>
      <c r="AA170" s="14">
        <v>51.2776</v>
      </c>
      <c r="AB170" s="14">
        <v>-121.6866</v>
      </c>
      <c r="AD170" s="10" t="s">
        <v>1864</v>
      </c>
      <c r="AF170" s="10" t="s">
        <v>1866</v>
      </c>
    </row>
    <row r="171" spans="1:32" ht="14">
      <c r="A171" s="10">
        <v>112</v>
      </c>
      <c r="B171" s="10" t="s">
        <v>980</v>
      </c>
      <c r="C171" s="10" t="s">
        <v>981</v>
      </c>
      <c r="D171" s="14">
        <v>128</v>
      </c>
      <c r="E171" s="10">
        <v>2017</v>
      </c>
      <c r="F171" s="10" t="s">
        <v>982</v>
      </c>
      <c r="G171" s="1" t="s">
        <v>983</v>
      </c>
      <c r="H171" s="10">
        <v>5.9939999999999998</v>
      </c>
      <c r="I171" s="10" t="s">
        <v>21</v>
      </c>
      <c r="J171" s="10" t="s">
        <v>644</v>
      </c>
      <c r="K171" s="10" t="s">
        <v>54</v>
      </c>
      <c r="L171" s="10" t="s">
        <v>162</v>
      </c>
      <c r="M171" s="10" t="s">
        <v>55</v>
      </c>
      <c r="O171" s="10" t="s">
        <v>162</v>
      </c>
      <c r="S171" s="10">
        <v>160</v>
      </c>
      <c r="V171" s="10" t="s">
        <v>29</v>
      </c>
      <c r="W171" s="10" t="s">
        <v>984</v>
      </c>
      <c r="X171" s="10" t="s">
        <v>60</v>
      </c>
      <c r="Y171" s="10" t="s">
        <v>60</v>
      </c>
      <c r="Z171" s="10" t="s">
        <v>985</v>
      </c>
      <c r="AA171" s="14">
        <v>44.029600000000002</v>
      </c>
      <c r="AB171" s="14">
        <v>-79.531599999999997</v>
      </c>
      <c r="AC171" s="10" t="s">
        <v>1864</v>
      </c>
      <c r="AD171" s="10" t="s">
        <v>1864</v>
      </c>
      <c r="AE171" s="10" t="s">
        <v>1866</v>
      </c>
      <c r="AF171" s="10" t="s">
        <v>1866</v>
      </c>
    </row>
    <row r="172" spans="1:32">
      <c r="A172" s="10">
        <v>113</v>
      </c>
      <c r="B172" s="10" t="s">
        <v>986</v>
      </c>
      <c r="C172" s="10" t="s">
        <v>987</v>
      </c>
      <c r="D172" s="14" t="s">
        <v>988</v>
      </c>
      <c r="E172" s="10">
        <v>2017</v>
      </c>
      <c r="F172" s="10" t="s">
        <v>989</v>
      </c>
      <c r="G172" s="10" t="s">
        <v>990</v>
      </c>
      <c r="H172" s="10">
        <v>2.4420000000000002</v>
      </c>
      <c r="I172" s="10" t="s">
        <v>37</v>
      </c>
      <c r="J172" s="10" t="s">
        <v>30</v>
      </c>
      <c r="K172" s="10" t="s">
        <v>54</v>
      </c>
      <c r="L172" s="10" t="s">
        <v>1566</v>
      </c>
      <c r="M172" s="10" t="s">
        <v>25</v>
      </c>
      <c r="N172" s="10" t="s">
        <v>609</v>
      </c>
      <c r="O172" s="10" t="s">
        <v>991</v>
      </c>
      <c r="R172" s="10" t="s">
        <v>58</v>
      </c>
      <c r="U172" s="10" t="s">
        <v>58</v>
      </c>
      <c r="V172" s="10" t="s">
        <v>30</v>
      </c>
      <c r="X172" s="10" t="s">
        <v>43</v>
      </c>
      <c r="Y172" s="10" t="s">
        <v>43</v>
      </c>
      <c r="Z172" s="10" t="s">
        <v>992</v>
      </c>
      <c r="AA172" s="14">
        <v>39.840800000000002</v>
      </c>
      <c r="AB172" s="14">
        <v>-77.240799999999993</v>
      </c>
      <c r="AC172" s="10" t="s">
        <v>1864</v>
      </c>
      <c r="AD172" s="10" t="s">
        <v>1864</v>
      </c>
      <c r="AE172" s="10" t="s">
        <v>1866</v>
      </c>
      <c r="AF172" s="10" t="s">
        <v>1866</v>
      </c>
    </row>
    <row r="173" spans="1:32">
      <c r="A173" s="10">
        <v>114</v>
      </c>
      <c r="B173" s="10" t="s">
        <v>993</v>
      </c>
      <c r="C173" s="10" t="s">
        <v>994</v>
      </c>
      <c r="D173" s="14">
        <v>7</v>
      </c>
      <c r="E173" s="10">
        <v>2017</v>
      </c>
      <c r="F173" s="10" t="s">
        <v>729</v>
      </c>
      <c r="G173" s="10" t="s">
        <v>995</v>
      </c>
      <c r="H173" s="10">
        <v>4.1219999999999999</v>
      </c>
      <c r="I173" s="10" t="s">
        <v>37</v>
      </c>
      <c r="J173" s="10" t="s">
        <v>30</v>
      </c>
      <c r="K173" s="10" t="s">
        <v>23</v>
      </c>
      <c r="L173" s="10" t="s">
        <v>24</v>
      </c>
      <c r="M173" s="10" t="s">
        <v>25</v>
      </c>
      <c r="N173" s="10" t="s">
        <v>463</v>
      </c>
      <c r="O173" s="10" t="s">
        <v>996</v>
      </c>
      <c r="P173" s="15" t="s">
        <v>997</v>
      </c>
      <c r="Q173" s="10" t="s">
        <v>1544</v>
      </c>
      <c r="R173" s="10">
        <f>(66+77)/200</f>
        <v>0.71499999999999997</v>
      </c>
      <c r="V173" s="10" t="s">
        <v>301</v>
      </c>
      <c r="X173" s="10" t="s">
        <v>60</v>
      </c>
      <c r="Y173" s="10" t="s">
        <v>60</v>
      </c>
      <c r="Z173" s="10" t="s">
        <v>998</v>
      </c>
      <c r="AA173" s="14">
        <v>62.468200000000003</v>
      </c>
      <c r="AB173" s="14">
        <v>-83.104200000000006</v>
      </c>
      <c r="AC173" s="10" t="s">
        <v>1864</v>
      </c>
      <c r="AD173" s="10" t="s">
        <v>1864</v>
      </c>
      <c r="AE173" s="10" t="s">
        <v>1866</v>
      </c>
      <c r="AF173" s="10" t="s">
        <v>1866</v>
      </c>
    </row>
    <row r="174" spans="1:32">
      <c r="A174" s="10">
        <v>114</v>
      </c>
      <c r="K174" s="10" t="s">
        <v>23</v>
      </c>
      <c r="L174" s="10" t="s">
        <v>24</v>
      </c>
      <c r="M174" s="10" t="s">
        <v>25</v>
      </c>
      <c r="N174" s="10" t="s">
        <v>463</v>
      </c>
      <c r="O174" s="10" t="s">
        <v>999</v>
      </c>
      <c r="P174" s="15" t="s">
        <v>1000</v>
      </c>
      <c r="Q174" s="10" t="s">
        <v>1544</v>
      </c>
      <c r="R174" s="10">
        <f>(55+64)/200</f>
        <v>0.59499999999999997</v>
      </c>
      <c r="V174" s="10" t="s">
        <v>301</v>
      </c>
      <c r="Y174" s="10" t="s">
        <v>60</v>
      </c>
      <c r="Z174" s="10" t="s">
        <v>1001</v>
      </c>
      <c r="AA174" s="14">
        <v>62.561999999999998</v>
      </c>
      <c r="AB174" s="14">
        <v>-77.963700000000003</v>
      </c>
      <c r="AD174" s="10" t="s">
        <v>1864</v>
      </c>
      <c r="AF174" s="10" t="s">
        <v>1866</v>
      </c>
    </row>
    <row r="175" spans="1:32">
      <c r="A175" s="10">
        <v>114</v>
      </c>
      <c r="K175" s="10" t="s">
        <v>23</v>
      </c>
      <c r="L175" s="10" t="s">
        <v>24</v>
      </c>
      <c r="M175" s="10" t="s">
        <v>25</v>
      </c>
      <c r="N175" s="10" t="s">
        <v>463</v>
      </c>
      <c r="O175" s="10" t="s">
        <v>1002</v>
      </c>
      <c r="P175" s="15" t="s">
        <v>1003</v>
      </c>
      <c r="Q175" s="10" t="s">
        <v>1544</v>
      </c>
      <c r="R175" s="10">
        <f>(38+43)/200</f>
        <v>0.40500000000000003</v>
      </c>
      <c r="V175" s="10" t="s">
        <v>301</v>
      </c>
    </row>
    <row r="176" spans="1:32">
      <c r="A176" s="10">
        <v>114</v>
      </c>
      <c r="K176" s="10" t="s">
        <v>23</v>
      </c>
      <c r="L176" s="10" t="s">
        <v>24</v>
      </c>
      <c r="M176" s="10" t="s">
        <v>25</v>
      </c>
      <c r="N176" s="10" t="s">
        <v>463</v>
      </c>
      <c r="O176" s="10" t="s">
        <v>1004</v>
      </c>
      <c r="P176" s="15" t="s">
        <v>1005</v>
      </c>
      <c r="Q176" s="10" t="s">
        <v>1544</v>
      </c>
      <c r="R176" s="10">
        <f>(39+43)/200</f>
        <v>0.41</v>
      </c>
      <c r="V176" s="10" t="s">
        <v>301</v>
      </c>
    </row>
    <row r="177" spans="1:94">
      <c r="A177" s="10">
        <v>115</v>
      </c>
      <c r="B177" s="10" t="s">
        <v>1006</v>
      </c>
      <c r="C177" s="10" t="s">
        <v>1007</v>
      </c>
      <c r="D177" s="14">
        <v>7</v>
      </c>
      <c r="E177" s="10">
        <v>2017</v>
      </c>
      <c r="F177" s="10" t="s">
        <v>729</v>
      </c>
      <c r="G177" s="10" t="s">
        <v>1008</v>
      </c>
      <c r="H177" s="10">
        <v>4.1219999999999999</v>
      </c>
      <c r="I177" s="10" t="s">
        <v>21</v>
      </c>
      <c r="J177" s="10" t="s">
        <v>1009</v>
      </c>
      <c r="K177" s="10" t="s">
        <v>23</v>
      </c>
      <c r="L177" s="10" t="s">
        <v>24</v>
      </c>
      <c r="M177" s="10" t="s">
        <v>39</v>
      </c>
      <c r="N177" s="10" t="s">
        <v>506</v>
      </c>
      <c r="O177" s="10" t="s">
        <v>1010</v>
      </c>
      <c r="P177" s="15" t="s">
        <v>524</v>
      </c>
      <c r="Q177" s="10" t="s">
        <v>1544</v>
      </c>
      <c r="R177" s="10">
        <v>1.5</v>
      </c>
      <c r="V177" s="10" t="s">
        <v>1514</v>
      </c>
      <c r="X177" s="10" t="s">
        <v>43</v>
      </c>
      <c r="Y177" s="10" t="s">
        <v>60</v>
      </c>
      <c r="Z177" s="10" t="s">
        <v>1715</v>
      </c>
      <c r="AA177" s="14">
        <v>46.022593000000001</v>
      </c>
      <c r="AB177" s="14" t="s">
        <v>1011</v>
      </c>
      <c r="AC177" s="10" t="s">
        <v>1864</v>
      </c>
      <c r="AD177" s="10" t="s">
        <v>1864</v>
      </c>
      <c r="AE177" s="10" t="s">
        <v>1866</v>
      </c>
      <c r="AF177" s="10" t="s">
        <v>1866</v>
      </c>
    </row>
    <row r="178" spans="1:94">
      <c r="A178" s="10">
        <v>115</v>
      </c>
      <c r="P178" s="15"/>
      <c r="Y178" s="10" t="s">
        <v>60</v>
      </c>
      <c r="Z178" s="10" t="s">
        <v>1012</v>
      </c>
      <c r="AA178" s="14">
        <v>45.814449000000003</v>
      </c>
      <c r="AB178" s="14" t="s">
        <v>1013</v>
      </c>
      <c r="AD178" s="10" t="s">
        <v>1864</v>
      </c>
      <c r="AF178" s="10" t="s">
        <v>1866</v>
      </c>
    </row>
    <row r="179" spans="1:94">
      <c r="A179" s="10">
        <v>116</v>
      </c>
      <c r="B179" s="10" t="s">
        <v>1014</v>
      </c>
      <c r="C179" s="10" t="s">
        <v>1015</v>
      </c>
      <c r="D179" s="14" t="s">
        <v>973</v>
      </c>
      <c r="E179" s="10">
        <v>2017</v>
      </c>
      <c r="F179" s="10" t="s">
        <v>81</v>
      </c>
      <c r="G179" s="10" t="s">
        <v>1016</v>
      </c>
      <c r="H179" s="10">
        <v>1.782</v>
      </c>
      <c r="I179" s="10" t="s">
        <v>21</v>
      </c>
      <c r="J179" s="10" t="s">
        <v>644</v>
      </c>
      <c r="K179" s="10" t="s">
        <v>54</v>
      </c>
      <c r="L179" s="10" t="s">
        <v>1566</v>
      </c>
      <c r="M179" s="10" t="s">
        <v>55</v>
      </c>
      <c r="N179" s="10" t="s">
        <v>387</v>
      </c>
      <c r="O179" s="10" t="s">
        <v>129</v>
      </c>
      <c r="S179" s="10">
        <v>75</v>
      </c>
      <c r="V179" s="10" t="s">
        <v>29</v>
      </c>
      <c r="W179" s="10" t="s">
        <v>1017</v>
      </c>
      <c r="X179" s="10" t="s">
        <v>355</v>
      </c>
      <c r="Y179" s="10" t="s">
        <v>229</v>
      </c>
      <c r="Z179" s="10" t="s">
        <v>228</v>
      </c>
      <c r="AA179" s="14">
        <v>3.7742</v>
      </c>
      <c r="AB179" s="14">
        <v>97.243700000000004</v>
      </c>
      <c r="AC179" s="10" t="s">
        <v>1864</v>
      </c>
      <c r="AD179" s="10" t="s">
        <v>1870</v>
      </c>
      <c r="AE179" s="10" t="s">
        <v>1865</v>
      </c>
      <c r="AF179" s="10" t="s">
        <v>1868</v>
      </c>
    </row>
    <row r="180" spans="1:94">
      <c r="A180" s="10">
        <v>117</v>
      </c>
      <c r="B180" s="10" t="s">
        <v>1018</v>
      </c>
      <c r="C180" s="10" t="s">
        <v>1019</v>
      </c>
      <c r="D180" s="14" t="s">
        <v>1020</v>
      </c>
      <c r="E180" s="10">
        <v>2017</v>
      </c>
      <c r="F180" s="10" t="s">
        <v>1021</v>
      </c>
      <c r="G180" s="10" t="s">
        <v>1022</v>
      </c>
      <c r="H180" s="10">
        <v>5.4909999999999997</v>
      </c>
      <c r="I180" s="10" t="s">
        <v>37</v>
      </c>
      <c r="J180" s="10" t="s">
        <v>30</v>
      </c>
      <c r="K180" s="10" t="s">
        <v>23</v>
      </c>
      <c r="L180" s="10" t="s">
        <v>38</v>
      </c>
      <c r="M180" s="10" t="s">
        <v>95</v>
      </c>
      <c r="O180" s="10" t="s">
        <v>1023</v>
      </c>
      <c r="P180" s="15" t="s">
        <v>1024</v>
      </c>
      <c r="Q180" s="10" t="s">
        <v>1543</v>
      </c>
      <c r="R180" s="10">
        <v>0.83</v>
      </c>
      <c r="V180" s="10" t="s">
        <v>29</v>
      </c>
      <c r="X180" s="10" t="s">
        <v>119</v>
      </c>
      <c r="Y180" s="10" t="s">
        <v>1026</v>
      </c>
      <c r="Z180" s="10" t="s">
        <v>1025</v>
      </c>
      <c r="AA180" s="14">
        <v>37.715128999999997</v>
      </c>
      <c r="AB180" s="14">
        <v>20.879411000000001</v>
      </c>
      <c r="AC180" s="10" t="s">
        <v>1864</v>
      </c>
      <c r="AD180" s="10" t="s">
        <v>1864</v>
      </c>
      <c r="AE180" s="10" t="s">
        <v>1865</v>
      </c>
      <c r="AF180" s="10" t="s">
        <v>1865</v>
      </c>
    </row>
    <row r="181" spans="1:94">
      <c r="A181" s="10">
        <v>118</v>
      </c>
      <c r="B181" s="26" t="s">
        <v>1027</v>
      </c>
      <c r="C181" s="26" t="s">
        <v>1028</v>
      </c>
      <c r="D181" s="27">
        <v>575</v>
      </c>
      <c r="E181" s="26">
        <v>2017</v>
      </c>
      <c r="F181" s="26" t="s">
        <v>789</v>
      </c>
      <c r="G181" s="26" t="s">
        <v>1029</v>
      </c>
      <c r="H181" s="26">
        <v>2.2759999999999998</v>
      </c>
      <c r="I181" s="26" t="s">
        <v>37</v>
      </c>
      <c r="J181" s="26" t="s">
        <v>30</v>
      </c>
      <c r="K181" s="26" t="s">
        <v>23</v>
      </c>
      <c r="L181" s="26" t="s">
        <v>38</v>
      </c>
      <c r="M181" s="26" t="s">
        <v>95</v>
      </c>
      <c r="N181" s="26"/>
      <c r="O181" s="26" t="s">
        <v>1023</v>
      </c>
      <c r="P181" s="28" t="s">
        <v>1024</v>
      </c>
      <c r="Q181" s="10" t="s">
        <v>1543</v>
      </c>
      <c r="R181" s="26">
        <v>0.83</v>
      </c>
      <c r="S181" s="26"/>
      <c r="T181" s="26"/>
      <c r="U181" s="26"/>
      <c r="V181" s="10" t="s">
        <v>1030</v>
      </c>
      <c r="W181" s="26"/>
      <c r="X181" s="10" t="s">
        <v>119</v>
      </c>
      <c r="Y181" s="10" t="s">
        <v>1026</v>
      </c>
      <c r="Z181" s="10" t="s">
        <v>1025</v>
      </c>
      <c r="AA181" s="14">
        <v>37.715128999999997</v>
      </c>
      <c r="AB181" s="14">
        <v>20.879411000000001</v>
      </c>
      <c r="AC181" s="10" t="s">
        <v>1864</v>
      </c>
      <c r="AD181" s="10" t="s">
        <v>1864</v>
      </c>
      <c r="AE181" s="10" t="s">
        <v>1865</v>
      </c>
      <c r="AF181" s="10" t="s">
        <v>1865</v>
      </c>
    </row>
    <row r="182" spans="1:94" s="46" customFormat="1">
      <c r="A182" s="10">
        <v>119</v>
      </c>
      <c r="B182" s="10" t="s">
        <v>1031</v>
      </c>
      <c r="C182" s="10" t="s">
        <v>1032</v>
      </c>
      <c r="D182" s="14" t="s">
        <v>1033</v>
      </c>
      <c r="E182" s="10">
        <v>2017</v>
      </c>
      <c r="F182" s="10" t="s">
        <v>182</v>
      </c>
      <c r="G182" s="10" t="s">
        <v>1034</v>
      </c>
      <c r="H182" s="10">
        <v>2.766</v>
      </c>
      <c r="I182" s="10" t="s">
        <v>37</v>
      </c>
      <c r="J182" s="10" t="s">
        <v>30</v>
      </c>
      <c r="K182" s="10" t="s">
        <v>23</v>
      </c>
      <c r="L182" s="10" t="s">
        <v>24</v>
      </c>
      <c r="M182" s="10" t="s">
        <v>39</v>
      </c>
      <c r="N182" s="10" t="s">
        <v>506</v>
      </c>
      <c r="O182" s="10" t="s">
        <v>509</v>
      </c>
      <c r="P182" s="15" t="s">
        <v>510</v>
      </c>
      <c r="Q182" s="10" t="s">
        <v>1544</v>
      </c>
      <c r="R182" s="10">
        <v>3</v>
      </c>
      <c r="S182" s="10"/>
      <c r="T182" s="10"/>
      <c r="U182" s="10"/>
      <c r="V182" s="10" t="s">
        <v>29</v>
      </c>
      <c r="W182" s="10"/>
      <c r="X182" s="10" t="s">
        <v>43</v>
      </c>
      <c r="Y182" s="10" t="s">
        <v>156</v>
      </c>
      <c r="Z182" s="10" t="s">
        <v>503</v>
      </c>
      <c r="AA182" s="14">
        <v>-62.47</v>
      </c>
      <c r="AB182" s="14">
        <v>-60.77</v>
      </c>
      <c r="AC182" s="10" t="s">
        <v>1864</v>
      </c>
      <c r="AD182" s="10" t="s">
        <v>1871</v>
      </c>
      <c r="AE182" s="10" t="s">
        <v>1866</v>
      </c>
      <c r="AF182" s="10" t="s">
        <v>156</v>
      </c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</row>
    <row r="183" spans="1:94">
      <c r="A183" s="10">
        <v>120</v>
      </c>
      <c r="B183" s="10" t="s">
        <v>1035</v>
      </c>
      <c r="C183" s="10" t="s">
        <v>1036</v>
      </c>
      <c r="D183" s="14" t="s">
        <v>1037</v>
      </c>
      <c r="E183" s="10">
        <v>2017</v>
      </c>
      <c r="F183" s="10" t="s">
        <v>1038</v>
      </c>
      <c r="H183" s="10">
        <v>0.53200000000000003</v>
      </c>
      <c r="I183" s="10" t="s">
        <v>37</v>
      </c>
      <c r="J183" s="10" t="s">
        <v>30</v>
      </c>
      <c r="K183" s="10" t="s">
        <v>45</v>
      </c>
      <c r="L183" s="10" t="s">
        <v>46</v>
      </c>
      <c r="M183" s="10" t="s">
        <v>95</v>
      </c>
      <c r="N183" s="10" t="s">
        <v>1039</v>
      </c>
      <c r="O183" s="10" t="s">
        <v>1040</v>
      </c>
      <c r="P183" s="15" t="s">
        <v>1041</v>
      </c>
      <c r="Q183" s="10" t="s">
        <v>1544</v>
      </c>
      <c r="R183" s="10">
        <v>0.19</v>
      </c>
      <c r="V183" s="10" t="s">
        <v>1042</v>
      </c>
      <c r="X183" s="10" t="s">
        <v>1043</v>
      </c>
      <c r="Y183" s="10" t="s">
        <v>1043</v>
      </c>
      <c r="Z183" s="10" t="s">
        <v>1044</v>
      </c>
      <c r="AA183" s="14">
        <v>42.697699999999998</v>
      </c>
      <c r="AB183" s="14">
        <v>23.321899999999999</v>
      </c>
      <c r="AC183" s="10" t="s">
        <v>1864</v>
      </c>
      <c r="AD183" s="10" t="s">
        <v>1864</v>
      </c>
      <c r="AE183" s="10" t="s">
        <v>1865</v>
      </c>
      <c r="AF183" s="10" t="s">
        <v>1865</v>
      </c>
    </row>
    <row r="184" spans="1:94">
      <c r="A184" s="10">
        <v>120</v>
      </c>
      <c r="K184" s="10" t="s">
        <v>45</v>
      </c>
      <c r="L184" s="10" t="s">
        <v>46</v>
      </c>
      <c r="M184" s="10" t="s">
        <v>95</v>
      </c>
      <c r="N184" s="10" t="s">
        <v>1039</v>
      </c>
      <c r="O184" s="10" t="s">
        <v>1045</v>
      </c>
      <c r="P184" s="15" t="s">
        <v>1046</v>
      </c>
      <c r="Q184" s="10" t="s">
        <v>1546</v>
      </c>
      <c r="R184" s="10">
        <f>(12+38)/200</f>
        <v>0.25</v>
      </c>
      <c r="V184" s="10" t="s">
        <v>1514</v>
      </c>
    </row>
    <row r="185" spans="1:94">
      <c r="A185" s="10">
        <v>121</v>
      </c>
      <c r="B185" s="10" t="s">
        <v>1047</v>
      </c>
      <c r="C185" s="10" t="s">
        <v>1048</v>
      </c>
      <c r="D185" s="14">
        <v>7</v>
      </c>
      <c r="E185" s="10">
        <v>2017</v>
      </c>
      <c r="F185" s="10" t="s">
        <v>729</v>
      </c>
      <c r="G185" s="10" t="s">
        <v>1049</v>
      </c>
      <c r="H185" s="10">
        <v>4.1219999999999999</v>
      </c>
      <c r="I185" s="10" t="s">
        <v>37</v>
      </c>
      <c r="J185" s="10" t="s">
        <v>30</v>
      </c>
      <c r="K185" s="10" t="s">
        <v>23</v>
      </c>
      <c r="L185" s="10" t="s">
        <v>38</v>
      </c>
      <c r="M185" s="10" t="s">
        <v>95</v>
      </c>
      <c r="O185" s="10" t="s">
        <v>1050</v>
      </c>
      <c r="P185" s="15" t="s">
        <v>1051</v>
      </c>
      <c r="Q185" s="10" t="s">
        <v>1543</v>
      </c>
      <c r="R185" s="10">
        <v>0.75</v>
      </c>
      <c r="V185" s="10" t="s">
        <v>1514</v>
      </c>
      <c r="X185" s="10" t="s">
        <v>43</v>
      </c>
      <c r="Y185" s="10" t="s">
        <v>456</v>
      </c>
      <c r="Z185" s="10" t="s">
        <v>1052</v>
      </c>
      <c r="AA185" s="14">
        <v>9.9918875000000007</v>
      </c>
      <c r="AB185" s="14">
        <v>-85.701421300000007</v>
      </c>
      <c r="AC185" s="10" t="s">
        <v>1864</v>
      </c>
      <c r="AD185" s="10" t="s">
        <v>1870</v>
      </c>
      <c r="AE185" s="10" t="s">
        <v>1866</v>
      </c>
      <c r="AF185" s="10" t="s">
        <v>1875</v>
      </c>
    </row>
    <row r="186" spans="1:94">
      <c r="A186" s="10">
        <v>122</v>
      </c>
      <c r="B186" s="10" t="s">
        <v>1053</v>
      </c>
      <c r="C186" s="10" t="s">
        <v>1054</v>
      </c>
      <c r="D186" s="14">
        <v>7</v>
      </c>
      <c r="E186" s="10">
        <v>2017</v>
      </c>
      <c r="F186" s="10" t="s">
        <v>729</v>
      </c>
      <c r="G186" s="10" t="s">
        <v>1055</v>
      </c>
      <c r="H186" s="10">
        <v>4.1219999999999999</v>
      </c>
      <c r="I186" s="10" t="s">
        <v>21</v>
      </c>
      <c r="J186" s="10" t="s">
        <v>1056</v>
      </c>
      <c r="K186" s="10" t="s">
        <v>23</v>
      </c>
      <c r="L186" s="10" t="s">
        <v>665</v>
      </c>
      <c r="M186" s="10" t="s">
        <v>410</v>
      </c>
      <c r="N186" s="10" t="s">
        <v>401</v>
      </c>
      <c r="O186" s="10" t="s">
        <v>1057</v>
      </c>
      <c r="P186" s="15" t="s">
        <v>1058</v>
      </c>
      <c r="Q186" s="10" t="s">
        <v>1549</v>
      </c>
      <c r="S186" s="10">
        <v>0.4</v>
      </c>
      <c r="V186" s="10" t="s">
        <v>29</v>
      </c>
      <c r="W186" s="10" t="s">
        <v>1059</v>
      </c>
      <c r="X186" s="10" t="s">
        <v>119</v>
      </c>
      <c r="Y186" s="10" t="s">
        <v>119</v>
      </c>
      <c r="Z186" s="10" t="s">
        <v>1060</v>
      </c>
      <c r="AA186" s="14">
        <v>-38.368699999999997</v>
      </c>
      <c r="AB186" s="14">
        <v>142.4982</v>
      </c>
      <c r="AC186" s="10" t="s">
        <v>1864</v>
      </c>
      <c r="AD186" s="10" t="s">
        <v>1864</v>
      </c>
      <c r="AE186" s="10" t="s">
        <v>1867</v>
      </c>
      <c r="AF186" s="10" t="s">
        <v>1867</v>
      </c>
    </row>
    <row r="187" spans="1:94">
      <c r="A187" s="10">
        <v>122</v>
      </c>
      <c r="P187" s="15"/>
      <c r="Y187" s="10" t="s">
        <v>119</v>
      </c>
      <c r="Z187" s="10" t="s">
        <v>1061</v>
      </c>
      <c r="AA187" s="14">
        <f>-38+-23/60</f>
        <v>-38.383333333333333</v>
      </c>
      <c r="AB187" s="14">
        <f>142+27/60</f>
        <v>142.44999999999999</v>
      </c>
      <c r="AD187" s="10" t="s">
        <v>1864</v>
      </c>
      <c r="AF187" s="10" t="s">
        <v>1867</v>
      </c>
    </row>
    <row r="188" spans="1:94">
      <c r="A188" s="10">
        <v>122</v>
      </c>
      <c r="P188" s="15"/>
      <c r="Y188" s="10" t="s">
        <v>119</v>
      </c>
      <c r="Z188" s="10" t="s">
        <v>1062</v>
      </c>
      <c r="AA188" s="14">
        <f>-38+-17/60</f>
        <v>-38.283333333333331</v>
      </c>
      <c r="AB188" s="10">
        <f>144+36/60</f>
        <v>144.6</v>
      </c>
      <c r="AD188" s="10" t="s">
        <v>1864</v>
      </c>
      <c r="AF188" s="10" t="s">
        <v>1867</v>
      </c>
    </row>
    <row r="189" spans="1:94">
      <c r="A189" s="10">
        <v>122</v>
      </c>
      <c r="P189" s="15"/>
      <c r="Y189" s="10" t="s">
        <v>119</v>
      </c>
      <c r="Z189" s="10" t="s">
        <v>1063</v>
      </c>
      <c r="AA189" s="14">
        <f>-38+-18/60</f>
        <v>-38.299999999999997</v>
      </c>
      <c r="AB189" s="14">
        <f>144+39/60</f>
        <v>144.65</v>
      </c>
      <c r="AD189" s="10" t="s">
        <v>1864</v>
      </c>
      <c r="AF189" s="10" t="s">
        <v>1867</v>
      </c>
    </row>
    <row r="190" spans="1:94">
      <c r="A190" s="10">
        <v>122</v>
      </c>
      <c r="P190" s="15"/>
      <c r="Y190" s="10" t="s">
        <v>119</v>
      </c>
      <c r="Z190" s="10" t="s">
        <v>1064</v>
      </c>
      <c r="AA190" s="14">
        <f>-37+-59/60</f>
        <v>-37.983333333333334</v>
      </c>
      <c r="AB190" s="14">
        <f>145+1/60</f>
        <v>145.01666666666668</v>
      </c>
      <c r="AD190" s="10" t="s">
        <v>1864</v>
      </c>
      <c r="AF190" s="10" t="s">
        <v>1867</v>
      </c>
    </row>
    <row r="191" spans="1:94">
      <c r="A191" s="10">
        <v>122</v>
      </c>
      <c r="P191" s="15"/>
      <c r="Y191" s="10" t="s">
        <v>119</v>
      </c>
      <c r="Z191" s="10" t="s">
        <v>1065</v>
      </c>
      <c r="AA191" s="14">
        <f>-37+-58/60</f>
        <v>-37.966666666666669</v>
      </c>
      <c r="AB191" s="14">
        <f>145+5/60</f>
        <v>145.08333333333334</v>
      </c>
      <c r="AD191" s="10" t="s">
        <v>1864</v>
      </c>
      <c r="AF191" s="10" t="s">
        <v>1867</v>
      </c>
    </row>
    <row r="192" spans="1:94">
      <c r="A192" s="10">
        <v>122</v>
      </c>
      <c r="P192" s="15"/>
      <c r="Y192" s="10" t="s">
        <v>119</v>
      </c>
      <c r="Z192" s="10" t="s">
        <v>1066</v>
      </c>
      <c r="AA192" s="14">
        <f>-38+-29/60</f>
        <v>-38.483333333333334</v>
      </c>
      <c r="AB192" s="14">
        <f>145+1/60</f>
        <v>145.01666666666668</v>
      </c>
      <c r="AD192" s="10" t="s">
        <v>1864</v>
      </c>
      <c r="AF192" s="10" t="s">
        <v>1867</v>
      </c>
    </row>
    <row r="193" spans="1:32">
      <c r="A193" s="10">
        <v>122</v>
      </c>
      <c r="P193" s="15"/>
      <c r="Y193" s="10" t="s">
        <v>119</v>
      </c>
      <c r="Z193" s="10" t="s">
        <v>1067</v>
      </c>
      <c r="AA193" s="14">
        <f>-38+-28/60</f>
        <v>-38.466666666666669</v>
      </c>
      <c r="AB193" s="14">
        <f>145+6/60</f>
        <v>145.1</v>
      </c>
      <c r="AD193" s="10" t="s">
        <v>1864</v>
      </c>
      <c r="AF193" s="10" t="s">
        <v>1867</v>
      </c>
    </row>
    <row r="194" spans="1:32" ht="14">
      <c r="A194" s="10">
        <v>123</v>
      </c>
      <c r="B194" s="10" t="s">
        <v>1068</v>
      </c>
      <c r="C194" s="10" t="s">
        <v>1069</v>
      </c>
      <c r="D194" s="14" t="s">
        <v>1070</v>
      </c>
      <c r="E194" s="10">
        <v>2017</v>
      </c>
      <c r="F194" s="10" t="s">
        <v>384</v>
      </c>
      <c r="G194" s="56" t="s">
        <v>1927</v>
      </c>
      <c r="H194" s="10">
        <v>3.4060000000000001</v>
      </c>
      <c r="I194" s="10" t="s">
        <v>37</v>
      </c>
      <c r="J194" s="10" t="s">
        <v>30</v>
      </c>
      <c r="K194" s="10" t="s">
        <v>54</v>
      </c>
      <c r="L194" s="10" t="s">
        <v>1566</v>
      </c>
      <c r="M194" s="10" t="s">
        <v>55</v>
      </c>
      <c r="N194" s="10" t="s">
        <v>1071</v>
      </c>
      <c r="O194" s="10" t="s">
        <v>645</v>
      </c>
      <c r="S194" s="10">
        <v>12</v>
      </c>
      <c r="V194" s="10" t="s">
        <v>29</v>
      </c>
      <c r="W194" s="10" t="s">
        <v>1072</v>
      </c>
      <c r="X194" s="10" t="s">
        <v>60</v>
      </c>
      <c r="Y194" s="10" t="s">
        <v>60</v>
      </c>
      <c r="Z194" s="10" t="s">
        <v>1073</v>
      </c>
      <c r="AA194" s="14">
        <v>54.5</v>
      </c>
      <c r="AB194" s="14">
        <v>-116</v>
      </c>
      <c r="AC194" s="10" t="s">
        <v>1864</v>
      </c>
      <c r="AD194" s="10" t="s">
        <v>1864</v>
      </c>
      <c r="AE194" s="10" t="s">
        <v>1866</v>
      </c>
      <c r="AF194" s="10" t="s">
        <v>1866</v>
      </c>
    </row>
    <row r="195" spans="1:32">
      <c r="A195" s="10">
        <v>124</v>
      </c>
      <c r="B195" s="10" t="s">
        <v>1074</v>
      </c>
      <c r="C195" s="10" t="s">
        <v>1075</v>
      </c>
      <c r="D195" s="14" t="s">
        <v>973</v>
      </c>
      <c r="E195" s="10">
        <v>2017</v>
      </c>
      <c r="F195" s="10" t="s">
        <v>81</v>
      </c>
      <c r="G195" s="10" t="s">
        <v>1076</v>
      </c>
      <c r="H195" s="10">
        <v>1.782</v>
      </c>
      <c r="I195" s="10" t="s">
        <v>21</v>
      </c>
      <c r="J195" s="10" t="s">
        <v>1077</v>
      </c>
      <c r="K195" s="10" t="s">
        <v>45</v>
      </c>
      <c r="L195" s="10" t="s">
        <v>114</v>
      </c>
      <c r="M195" s="10" t="s">
        <v>84</v>
      </c>
      <c r="N195" s="10" t="s">
        <v>115</v>
      </c>
      <c r="O195" s="10" t="s">
        <v>138</v>
      </c>
      <c r="P195" s="15" t="s">
        <v>138</v>
      </c>
      <c r="Q195" s="10" t="s">
        <v>1544</v>
      </c>
      <c r="S195" s="10">
        <v>65</v>
      </c>
      <c r="V195" s="10" t="s">
        <v>29</v>
      </c>
      <c r="W195" s="10" t="s">
        <v>1078</v>
      </c>
      <c r="X195" s="10" t="s">
        <v>43</v>
      </c>
      <c r="Y195" s="10" t="s">
        <v>415</v>
      </c>
      <c r="Z195" s="10" t="s">
        <v>1079</v>
      </c>
      <c r="AA195" s="14">
        <v>30.23</v>
      </c>
      <c r="AB195" s="14">
        <v>-89.63</v>
      </c>
      <c r="AC195" s="10" t="s">
        <v>1864</v>
      </c>
      <c r="AD195" s="10" t="s">
        <v>1870</v>
      </c>
      <c r="AE195" s="10" t="s">
        <v>1866</v>
      </c>
      <c r="AF195" s="10" t="s">
        <v>1868</v>
      </c>
    </row>
    <row r="196" spans="1:32">
      <c r="A196" s="10">
        <v>125</v>
      </c>
      <c r="B196" s="10" t="s">
        <v>1080</v>
      </c>
      <c r="C196" s="10" t="s">
        <v>1081</v>
      </c>
      <c r="D196" s="14" t="s">
        <v>1082</v>
      </c>
      <c r="E196" s="10">
        <v>2017</v>
      </c>
      <c r="F196" s="10" t="s">
        <v>903</v>
      </c>
      <c r="G196" s="10" t="s">
        <v>1083</v>
      </c>
      <c r="H196" s="10">
        <v>1.909</v>
      </c>
      <c r="I196" s="10" t="s">
        <v>37</v>
      </c>
      <c r="J196" s="10" t="s">
        <v>30</v>
      </c>
      <c r="K196" s="10" t="s">
        <v>23</v>
      </c>
      <c r="L196" s="10" t="s">
        <v>24</v>
      </c>
      <c r="M196" s="10" t="s">
        <v>39</v>
      </c>
      <c r="N196" s="10" t="s">
        <v>506</v>
      </c>
      <c r="O196" s="10" t="s">
        <v>1084</v>
      </c>
      <c r="P196" s="15" t="s">
        <v>1085</v>
      </c>
      <c r="Q196" s="10" t="s">
        <v>1544</v>
      </c>
      <c r="R196" s="10">
        <v>1.5</v>
      </c>
      <c r="V196" s="10" t="s">
        <v>29</v>
      </c>
      <c r="X196" s="10" t="s">
        <v>494</v>
      </c>
      <c r="Y196" s="10" t="s">
        <v>494</v>
      </c>
      <c r="Z196" s="10" t="s">
        <v>1086</v>
      </c>
      <c r="AA196" s="14">
        <v>24.597999999999999</v>
      </c>
      <c r="AB196" s="14">
        <v>-110.402</v>
      </c>
      <c r="AC196" s="10" t="s">
        <v>1870</v>
      </c>
      <c r="AD196" s="10" t="s">
        <v>1870</v>
      </c>
      <c r="AE196" s="10" t="s">
        <v>1875</v>
      </c>
      <c r="AF196" s="10" t="s">
        <v>1875</v>
      </c>
    </row>
    <row r="197" spans="1:32">
      <c r="A197" s="10">
        <v>126</v>
      </c>
      <c r="B197" s="10" t="s">
        <v>1087</v>
      </c>
      <c r="C197" s="10" t="s">
        <v>1088</v>
      </c>
      <c r="D197" s="14" t="s">
        <v>1089</v>
      </c>
      <c r="E197" s="10">
        <v>2017</v>
      </c>
      <c r="F197" s="10" t="s">
        <v>1090</v>
      </c>
      <c r="G197" s="10" t="s">
        <v>1091</v>
      </c>
      <c r="H197" s="17" t="s">
        <v>58</v>
      </c>
      <c r="I197" s="10" t="s">
        <v>21</v>
      </c>
      <c r="J197" s="10" t="s">
        <v>1092</v>
      </c>
      <c r="K197" s="10" t="s">
        <v>54</v>
      </c>
      <c r="L197" s="10" t="s">
        <v>114</v>
      </c>
      <c r="M197" s="10" t="s">
        <v>55</v>
      </c>
      <c r="O197" s="10" t="s">
        <v>1093</v>
      </c>
      <c r="P197" s="15" t="s">
        <v>1550</v>
      </c>
      <c r="Q197" s="10" t="s">
        <v>1549</v>
      </c>
      <c r="T197" s="10">
        <v>6</v>
      </c>
      <c r="V197" s="10" t="s">
        <v>29</v>
      </c>
      <c r="W197" s="10" t="s">
        <v>1094</v>
      </c>
      <c r="X197" s="10" t="s">
        <v>130</v>
      </c>
      <c r="Y197" s="10" t="s">
        <v>1096</v>
      </c>
      <c r="Z197" s="10" t="s">
        <v>1095</v>
      </c>
      <c r="AA197" s="14">
        <v>-17.731999999999999</v>
      </c>
      <c r="AB197" s="14">
        <v>-39.265999999999998</v>
      </c>
      <c r="AC197" s="10" t="s">
        <v>1864</v>
      </c>
      <c r="AD197" s="10" t="s">
        <v>1870</v>
      </c>
      <c r="AE197" s="10" t="s">
        <v>1865</v>
      </c>
      <c r="AF197" s="10" t="s">
        <v>1875</v>
      </c>
    </row>
    <row r="198" spans="1:32">
      <c r="A198" s="10">
        <v>127</v>
      </c>
      <c r="B198" s="10" t="s">
        <v>1097</v>
      </c>
      <c r="C198" s="10" t="s">
        <v>1098</v>
      </c>
      <c r="D198" s="14" t="s">
        <v>973</v>
      </c>
      <c r="E198" s="10">
        <v>2017</v>
      </c>
      <c r="F198" s="10" t="s">
        <v>1099</v>
      </c>
      <c r="G198" s="10" t="s">
        <v>1100</v>
      </c>
      <c r="H198" s="10">
        <v>1.782</v>
      </c>
      <c r="I198" s="10" t="s">
        <v>21</v>
      </c>
      <c r="J198" s="10" t="s">
        <v>1101</v>
      </c>
      <c r="K198" s="10" t="s">
        <v>54</v>
      </c>
      <c r="L198" s="10" t="s">
        <v>114</v>
      </c>
      <c r="M198" s="10" t="s">
        <v>55</v>
      </c>
      <c r="N198" s="10" t="s">
        <v>1102</v>
      </c>
      <c r="O198" s="10" t="s">
        <v>1103</v>
      </c>
      <c r="P198" s="15" t="s">
        <v>1551</v>
      </c>
      <c r="Q198" s="10" t="s">
        <v>1544</v>
      </c>
      <c r="T198" s="10">
        <v>10</v>
      </c>
      <c r="V198" s="10" t="s">
        <v>29</v>
      </c>
      <c r="W198" s="10" t="s">
        <v>1104</v>
      </c>
      <c r="X198" s="10" t="s">
        <v>1105</v>
      </c>
      <c r="Y198" s="10" t="s">
        <v>1105</v>
      </c>
      <c r="Z198" s="10" t="s">
        <v>1106</v>
      </c>
      <c r="AA198" s="14">
        <v>49.585999999999999</v>
      </c>
      <c r="AB198" s="14">
        <v>18.229800000000001</v>
      </c>
      <c r="AC198" s="10" t="s">
        <v>1864</v>
      </c>
      <c r="AD198" s="10" t="s">
        <v>1864</v>
      </c>
      <c r="AE198" s="10" t="s">
        <v>1865</v>
      </c>
      <c r="AF198" s="10" t="s">
        <v>1865</v>
      </c>
    </row>
    <row r="199" spans="1:32">
      <c r="A199" s="10">
        <v>128</v>
      </c>
      <c r="B199" s="10" t="s">
        <v>1107</v>
      </c>
      <c r="C199" s="10" t="s">
        <v>1108</v>
      </c>
      <c r="D199" s="14" t="s">
        <v>973</v>
      </c>
      <c r="E199" s="10">
        <v>2017</v>
      </c>
      <c r="F199" s="10" t="s">
        <v>1099</v>
      </c>
      <c r="G199" s="10" t="s">
        <v>1109</v>
      </c>
      <c r="H199" s="10">
        <v>1.782</v>
      </c>
      <c r="I199" s="10" t="s">
        <v>21</v>
      </c>
      <c r="J199" s="10" t="s">
        <v>1092</v>
      </c>
      <c r="K199" s="10" t="s">
        <v>54</v>
      </c>
      <c r="L199" s="10" t="s">
        <v>1566</v>
      </c>
      <c r="M199" s="10" t="s">
        <v>55</v>
      </c>
      <c r="N199" s="10" t="s">
        <v>1110</v>
      </c>
      <c r="O199" s="10" t="s">
        <v>1111</v>
      </c>
      <c r="P199" s="15" t="s">
        <v>1112</v>
      </c>
      <c r="Q199" s="10" t="s">
        <v>1549</v>
      </c>
      <c r="T199" s="10">
        <v>1.25</v>
      </c>
      <c r="V199" s="10" t="s">
        <v>29</v>
      </c>
      <c r="X199" s="10" t="s">
        <v>415</v>
      </c>
      <c r="Y199" s="10" t="s">
        <v>415</v>
      </c>
      <c r="Z199" s="10" t="s">
        <v>1113</v>
      </c>
      <c r="AA199" s="14">
        <v>24.1</v>
      </c>
      <c r="AB199" s="14">
        <v>114.3</v>
      </c>
      <c r="AC199" s="10" t="s">
        <v>1870</v>
      </c>
      <c r="AD199" s="10" t="s">
        <v>1870</v>
      </c>
      <c r="AE199" s="10" t="s">
        <v>1868</v>
      </c>
      <c r="AF199" s="10" t="s">
        <v>1868</v>
      </c>
    </row>
    <row r="200" spans="1:32">
      <c r="A200" s="10">
        <v>129</v>
      </c>
      <c r="B200" s="10" t="s">
        <v>1114</v>
      </c>
      <c r="C200" s="10" t="s">
        <v>1115</v>
      </c>
      <c r="D200" s="14" t="s">
        <v>1116</v>
      </c>
      <c r="E200" s="10">
        <v>2017</v>
      </c>
      <c r="F200" s="10" t="s">
        <v>384</v>
      </c>
      <c r="G200" s="10" t="s">
        <v>1117</v>
      </c>
      <c r="H200" s="10">
        <v>3.4060000000000001</v>
      </c>
      <c r="I200" s="10" t="s">
        <v>21</v>
      </c>
      <c r="J200" s="10" t="s">
        <v>1118</v>
      </c>
      <c r="K200" s="10" t="s">
        <v>54</v>
      </c>
      <c r="L200" s="10" t="s">
        <v>114</v>
      </c>
      <c r="M200" s="10" t="s">
        <v>55</v>
      </c>
      <c r="N200" s="10" t="s">
        <v>106</v>
      </c>
      <c r="O200" s="10" t="s">
        <v>1119</v>
      </c>
      <c r="P200" s="15" t="s">
        <v>1120</v>
      </c>
      <c r="Q200" s="10" t="s">
        <v>1549</v>
      </c>
      <c r="S200" s="10">
        <v>50</v>
      </c>
      <c r="V200" s="10" t="s">
        <v>29</v>
      </c>
      <c r="W200" s="10" t="s">
        <v>1121</v>
      </c>
      <c r="X200" s="10" t="s">
        <v>187</v>
      </c>
      <c r="Y200" s="10" t="s">
        <v>187</v>
      </c>
      <c r="Z200" s="10" t="s">
        <v>1122</v>
      </c>
      <c r="AA200" s="14">
        <v>41.684100000000001</v>
      </c>
      <c r="AB200" s="14">
        <v>-8.6808800000000002</v>
      </c>
      <c r="AC200" s="10" t="s">
        <v>1864</v>
      </c>
      <c r="AD200" s="10" t="s">
        <v>1864</v>
      </c>
      <c r="AE200" s="10" t="s">
        <v>1865</v>
      </c>
      <c r="AF200" s="10" t="s">
        <v>1865</v>
      </c>
    </row>
    <row r="201" spans="1:32">
      <c r="A201" s="10">
        <v>130</v>
      </c>
      <c r="B201" s="10" t="s">
        <v>1123</v>
      </c>
      <c r="C201" s="10" t="s">
        <v>1124</v>
      </c>
      <c r="D201" s="14" t="s">
        <v>1125</v>
      </c>
      <c r="E201" s="10">
        <v>2017</v>
      </c>
      <c r="F201" s="10" t="s">
        <v>470</v>
      </c>
      <c r="G201" s="10" t="s">
        <v>1126</v>
      </c>
      <c r="H201" s="10">
        <v>2.488</v>
      </c>
      <c r="I201" s="10" t="s">
        <v>37</v>
      </c>
      <c r="J201" s="10" t="s">
        <v>30</v>
      </c>
      <c r="K201" s="10" t="s">
        <v>45</v>
      </c>
      <c r="L201" s="10" t="s">
        <v>46</v>
      </c>
      <c r="M201" s="10" t="s">
        <v>25</v>
      </c>
      <c r="O201" s="10" t="s">
        <v>1127</v>
      </c>
      <c r="P201" s="15" t="s">
        <v>217</v>
      </c>
      <c r="Q201" s="10" t="s">
        <v>1544</v>
      </c>
      <c r="R201" s="10">
        <v>0.35499999999999998</v>
      </c>
      <c r="V201" s="10" t="s">
        <v>29</v>
      </c>
      <c r="X201" s="10" t="s">
        <v>187</v>
      </c>
      <c r="Y201" s="10" t="s">
        <v>187</v>
      </c>
      <c r="Z201" s="10" t="s">
        <v>218</v>
      </c>
      <c r="AA201" s="14">
        <v>41.68</v>
      </c>
      <c r="AB201" s="14">
        <v>-0.94</v>
      </c>
      <c r="AC201" s="10" t="s">
        <v>1864</v>
      </c>
      <c r="AD201" s="10" t="s">
        <v>1864</v>
      </c>
      <c r="AE201" s="10" t="s">
        <v>1865</v>
      </c>
      <c r="AF201" s="10" t="s">
        <v>1865</v>
      </c>
    </row>
    <row r="202" spans="1:32">
      <c r="A202" s="10">
        <v>131</v>
      </c>
      <c r="B202" s="10" t="s">
        <v>1128</v>
      </c>
      <c r="C202" s="10" t="s">
        <v>1129</v>
      </c>
      <c r="D202" s="14">
        <v>9</v>
      </c>
      <c r="E202" s="10">
        <v>2017</v>
      </c>
      <c r="F202" s="10" t="s">
        <v>1130</v>
      </c>
      <c r="G202" s="10" t="s">
        <v>1131</v>
      </c>
      <c r="H202" s="10">
        <v>6.3630000000000004</v>
      </c>
      <c r="I202" s="10" t="s">
        <v>37</v>
      </c>
      <c r="J202" s="10" t="s">
        <v>30</v>
      </c>
      <c r="K202" s="10" t="s">
        <v>54</v>
      </c>
      <c r="L202" s="10" t="s">
        <v>162</v>
      </c>
      <c r="M202" s="10" t="s">
        <v>55</v>
      </c>
      <c r="N202" s="10" t="s">
        <v>106</v>
      </c>
      <c r="O202" s="10" t="s">
        <v>1132</v>
      </c>
      <c r="S202" s="10">
        <v>25</v>
      </c>
      <c r="V202" s="10" t="s">
        <v>29</v>
      </c>
      <c r="W202" s="10" t="s">
        <v>1133</v>
      </c>
      <c r="X202" s="10" t="s">
        <v>43</v>
      </c>
      <c r="Y202" s="10" t="s">
        <v>43</v>
      </c>
      <c r="Z202" s="10" t="s">
        <v>1134</v>
      </c>
      <c r="AA202" s="14">
        <f>43+14/60</f>
        <v>43.233333333333334</v>
      </c>
      <c r="AB202" s="14">
        <f>-114+(-19/60)</f>
        <v>-114.31666666666666</v>
      </c>
      <c r="AC202" s="10" t="s">
        <v>1864</v>
      </c>
      <c r="AD202" s="10" t="s">
        <v>1864</v>
      </c>
      <c r="AE202" s="10" t="s">
        <v>1866</v>
      </c>
      <c r="AF202" s="10" t="s">
        <v>1866</v>
      </c>
    </row>
    <row r="203" spans="1:32">
      <c r="A203" s="10">
        <v>132</v>
      </c>
      <c r="B203" s="10" t="s">
        <v>1135</v>
      </c>
      <c r="C203" s="10" t="s">
        <v>1136</v>
      </c>
      <c r="D203" s="14">
        <v>200</v>
      </c>
      <c r="E203" s="10">
        <v>2017</v>
      </c>
      <c r="F203" s="10" t="s">
        <v>1137</v>
      </c>
      <c r="G203" s="10" t="s">
        <v>1138</v>
      </c>
      <c r="H203" s="10">
        <v>6.4569999999999999</v>
      </c>
      <c r="I203" s="10" t="s">
        <v>21</v>
      </c>
      <c r="J203" s="10" t="s">
        <v>1139</v>
      </c>
      <c r="K203" s="10" t="s">
        <v>54</v>
      </c>
      <c r="L203" s="10" t="s">
        <v>283</v>
      </c>
      <c r="M203" s="10" t="s">
        <v>39</v>
      </c>
      <c r="O203" s="10" t="s">
        <v>1140</v>
      </c>
      <c r="R203" s="10" t="s">
        <v>58</v>
      </c>
      <c r="T203" s="10" t="s">
        <v>58</v>
      </c>
      <c r="V203" s="10" t="s">
        <v>30</v>
      </c>
      <c r="X203" s="10" t="s">
        <v>1141</v>
      </c>
      <c r="Y203" s="10" t="s">
        <v>1143</v>
      </c>
      <c r="Z203" s="10" t="s">
        <v>1142</v>
      </c>
      <c r="AA203" s="14">
        <v>-23.3740743</v>
      </c>
      <c r="AB203" s="14">
        <v>17.878140999999999</v>
      </c>
      <c r="AC203" s="10" t="s">
        <v>1864</v>
      </c>
      <c r="AD203" s="10" t="s">
        <v>1870</v>
      </c>
      <c r="AE203" s="10" t="s">
        <v>1865</v>
      </c>
      <c r="AF203" s="10" t="s">
        <v>1869</v>
      </c>
    </row>
    <row r="204" spans="1:32">
      <c r="A204" s="10">
        <v>133</v>
      </c>
      <c r="B204" s="35" t="s">
        <v>1502</v>
      </c>
      <c r="C204" s="10" t="s">
        <v>1144</v>
      </c>
      <c r="D204" s="14" t="s">
        <v>30</v>
      </c>
      <c r="E204" s="10">
        <v>2017</v>
      </c>
      <c r="F204" s="10" t="s">
        <v>1145</v>
      </c>
      <c r="G204" s="10" t="s">
        <v>1146</v>
      </c>
      <c r="H204" s="10" t="s">
        <v>58</v>
      </c>
      <c r="I204" s="10" t="s">
        <v>21</v>
      </c>
      <c r="J204" s="10" t="s">
        <v>327</v>
      </c>
      <c r="K204" s="10" t="s">
        <v>54</v>
      </c>
      <c r="L204" s="10" t="s">
        <v>283</v>
      </c>
      <c r="M204" s="10" t="s">
        <v>39</v>
      </c>
      <c r="O204" s="10" t="s">
        <v>1140</v>
      </c>
      <c r="R204" s="10" t="s">
        <v>58</v>
      </c>
      <c r="T204" s="10" t="s">
        <v>58</v>
      </c>
      <c r="V204" s="10" t="s">
        <v>30</v>
      </c>
      <c r="X204" s="10" t="s">
        <v>1141</v>
      </c>
      <c r="Y204" s="10" t="s">
        <v>1143</v>
      </c>
      <c r="Z204" s="10" t="s">
        <v>1147</v>
      </c>
      <c r="AA204" s="14">
        <v>-23.3740743</v>
      </c>
      <c r="AB204" s="14">
        <v>17.878140999999999</v>
      </c>
      <c r="AC204" s="10" t="s">
        <v>1864</v>
      </c>
      <c r="AD204" s="10" t="s">
        <v>1870</v>
      </c>
      <c r="AE204" s="10" t="s">
        <v>1865</v>
      </c>
      <c r="AF204" s="10" t="s">
        <v>1869</v>
      </c>
    </row>
    <row r="205" spans="1:32">
      <c r="A205" s="10">
        <v>134</v>
      </c>
      <c r="B205" s="10" t="s">
        <v>1148</v>
      </c>
      <c r="C205" s="10" t="s">
        <v>1149</v>
      </c>
      <c r="D205" s="14" t="s">
        <v>1150</v>
      </c>
      <c r="E205" s="10">
        <v>2017</v>
      </c>
      <c r="F205" s="10" t="s">
        <v>1099</v>
      </c>
      <c r="G205" s="10" t="s">
        <v>1151</v>
      </c>
      <c r="H205" s="10">
        <v>1.782</v>
      </c>
      <c r="I205" s="10" t="s">
        <v>37</v>
      </c>
      <c r="J205" s="10" t="s">
        <v>30</v>
      </c>
      <c r="K205" s="10" t="s">
        <v>54</v>
      </c>
      <c r="L205" s="10" t="s">
        <v>1566</v>
      </c>
      <c r="M205" s="10" t="s">
        <v>55</v>
      </c>
      <c r="N205" s="10" t="s">
        <v>1152</v>
      </c>
      <c r="O205" s="10" t="s">
        <v>1153</v>
      </c>
      <c r="T205" s="10">
        <v>5</v>
      </c>
      <c r="V205" s="10" t="s">
        <v>29</v>
      </c>
      <c r="W205" s="10" t="s">
        <v>1154</v>
      </c>
      <c r="X205" s="10" t="s">
        <v>130</v>
      </c>
      <c r="Y205" s="10" t="s">
        <v>1143</v>
      </c>
      <c r="Z205" s="10" t="s">
        <v>1155</v>
      </c>
      <c r="AA205" s="14">
        <v>-19.25</v>
      </c>
      <c r="AB205" s="14">
        <v>19</v>
      </c>
      <c r="AC205" s="10" t="s">
        <v>1864</v>
      </c>
      <c r="AD205" s="10" t="s">
        <v>1870</v>
      </c>
      <c r="AE205" s="10" t="s">
        <v>1865</v>
      </c>
      <c r="AF205" s="10" t="s">
        <v>1869</v>
      </c>
    </row>
    <row r="206" spans="1:32">
      <c r="A206" s="10">
        <v>135</v>
      </c>
      <c r="B206" s="10" t="s">
        <v>1156</v>
      </c>
      <c r="C206" s="10" t="s">
        <v>1157</v>
      </c>
      <c r="D206" s="14">
        <v>8</v>
      </c>
      <c r="E206" s="10">
        <v>2017</v>
      </c>
      <c r="F206" s="10" t="s">
        <v>1158</v>
      </c>
      <c r="G206" s="10" t="s">
        <v>1159</v>
      </c>
      <c r="H206" s="10">
        <v>1.956</v>
      </c>
      <c r="I206" s="10" t="s">
        <v>37</v>
      </c>
      <c r="J206" s="10" t="s">
        <v>30</v>
      </c>
      <c r="K206" s="10" t="s">
        <v>54</v>
      </c>
      <c r="L206" s="10" t="s">
        <v>127</v>
      </c>
      <c r="M206" s="10" t="s">
        <v>55</v>
      </c>
      <c r="N206" s="10" t="s">
        <v>1160</v>
      </c>
      <c r="O206" s="10" t="s">
        <v>1161</v>
      </c>
      <c r="P206" s="15" t="s">
        <v>1162</v>
      </c>
      <c r="Q206" s="10" t="s">
        <v>1544</v>
      </c>
      <c r="S206" s="10">
        <v>0.68</v>
      </c>
      <c r="V206" s="10" t="s">
        <v>29</v>
      </c>
      <c r="W206" s="10" t="s">
        <v>1163</v>
      </c>
      <c r="X206" s="10" t="s">
        <v>43</v>
      </c>
      <c r="Y206" s="10" t="s">
        <v>130</v>
      </c>
      <c r="Z206" s="10" t="s">
        <v>1164</v>
      </c>
      <c r="AA206" s="14">
        <v>48.44923</v>
      </c>
      <c r="AB206" s="14">
        <v>8.9655699999999996</v>
      </c>
      <c r="AC206" s="10" t="s">
        <v>1864</v>
      </c>
      <c r="AD206" s="10" t="s">
        <v>1864</v>
      </c>
      <c r="AE206" s="10" t="s">
        <v>1866</v>
      </c>
      <c r="AF206" s="10" t="s">
        <v>1865</v>
      </c>
    </row>
    <row r="207" spans="1:32">
      <c r="A207" s="10">
        <v>135</v>
      </c>
      <c r="K207" s="10" t="s">
        <v>54</v>
      </c>
      <c r="L207" s="10" t="s">
        <v>127</v>
      </c>
      <c r="M207" s="10" t="s">
        <v>55</v>
      </c>
      <c r="N207" s="10" t="s">
        <v>1160</v>
      </c>
      <c r="O207" s="10" t="s">
        <v>1165</v>
      </c>
      <c r="P207" s="15" t="s">
        <v>1166</v>
      </c>
      <c r="Q207" s="10" t="s">
        <v>1544</v>
      </c>
      <c r="S207" s="10">
        <v>0.93</v>
      </c>
      <c r="V207" s="10" t="s">
        <v>29</v>
      </c>
      <c r="W207" s="10" t="s">
        <v>1163</v>
      </c>
    </row>
    <row r="208" spans="1:32">
      <c r="A208" s="10">
        <v>135</v>
      </c>
      <c r="K208" s="10" t="s">
        <v>54</v>
      </c>
      <c r="L208" s="10" t="s">
        <v>127</v>
      </c>
      <c r="M208" s="10" t="s">
        <v>55</v>
      </c>
      <c r="N208" s="10" t="s">
        <v>1160</v>
      </c>
      <c r="O208" s="10" t="s">
        <v>1167</v>
      </c>
      <c r="P208" s="15" t="s">
        <v>1168</v>
      </c>
      <c r="Q208" s="10" t="s">
        <v>1544</v>
      </c>
      <c r="S208" s="10">
        <v>1.06</v>
      </c>
      <c r="V208" s="10" t="s">
        <v>29</v>
      </c>
      <c r="W208" s="10" t="s">
        <v>1163</v>
      </c>
    </row>
    <row r="209" spans="1:94">
      <c r="A209" s="10">
        <v>135</v>
      </c>
      <c r="K209" s="10" t="s">
        <v>54</v>
      </c>
      <c r="L209" s="10" t="s">
        <v>127</v>
      </c>
      <c r="M209" s="10" t="s">
        <v>55</v>
      </c>
      <c r="N209" s="10" t="s">
        <v>1160</v>
      </c>
      <c r="O209" s="10" t="s">
        <v>1169</v>
      </c>
      <c r="P209" s="15" t="s">
        <v>1170</v>
      </c>
      <c r="Q209" s="10" t="s">
        <v>1544</v>
      </c>
      <c r="S209" s="10">
        <v>0.26</v>
      </c>
      <c r="V209" s="10" t="s">
        <v>29</v>
      </c>
      <c r="W209" s="10" t="s">
        <v>1163</v>
      </c>
    </row>
    <row r="210" spans="1:94">
      <c r="A210" s="10">
        <v>136</v>
      </c>
      <c r="B210" s="10" t="s">
        <v>1171</v>
      </c>
      <c r="C210" s="10" t="s">
        <v>1172</v>
      </c>
      <c r="D210" s="14" t="s">
        <v>1173</v>
      </c>
      <c r="E210" s="10">
        <v>2017</v>
      </c>
      <c r="F210" s="10" t="s">
        <v>1174</v>
      </c>
      <c r="G210" s="10" t="s">
        <v>1175</v>
      </c>
      <c r="H210" s="10">
        <v>3.6779999999999999</v>
      </c>
      <c r="I210" s="10" t="s">
        <v>37</v>
      </c>
      <c r="J210" s="10" t="s">
        <v>30</v>
      </c>
      <c r="K210" s="10" t="s">
        <v>45</v>
      </c>
      <c r="L210" s="10" t="s">
        <v>114</v>
      </c>
      <c r="M210" s="10" t="s">
        <v>84</v>
      </c>
      <c r="O210" s="10" t="s">
        <v>1176</v>
      </c>
      <c r="P210" s="15" t="s">
        <v>1177</v>
      </c>
      <c r="S210" s="10">
        <v>50</v>
      </c>
      <c r="V210" s="10" t="s">
        <v>29</v>
      </c>
      <c r="W210" s="10" t="s">
        <v>1178</v>
      </c>
      <c r="X210" s="10" t="s">
        <v>43</v>
      </c>
      <c r="Y210" s="10" t="s">
        <v>43</v>
      </c>
      <c r="Z210" s="10" t="s">
        <v>1179</v>
      </c>
      <c r="AA210" s="14">
        <v>46.31362</v>
      </c>
      <c r="AB210" s="14">
        <v>-84.197249999999997</v>
      </c>
      <c r="AC210" s="10" t="s">
        <v>1864</v>
      </c>
      <c r="AD210" s="10" t="s">
        <v>1864</v>
      </c>
      <c r="AE210" s="10" t="s">
        <v>1866</v>
      </c>
      <c r="AF210" s="10" t="s">
        <v>1866</v>
      </c>
    </row>
    <row r="211" spans="1:94">
      <c r="A211" s="10">
        <v>137</v>
      </c>
      <c r="B211" s="10" t="s">
        <v>1180</v>
      </c>
      <c r="C211" s="10" t="s">
        <v>1181</v>
      </c>
      <c r="D211" s="14">
        <v>6</v>
      </c>
      <c r="E211" s="10">
        <v>2017</v>
      </c>
      <c r="F211" s="10" t="s">
        <v>1182</v>
      </c>
      <c r="G211" s="10" t="s">
        <v>1183</v>
      </c>
      <c r="H211" s="10">
        <v>1.7230000000000001</v>
      </c>
      <c r="I211" s="10" t="s">
        <v>37</v>
      </c>
      <c r="J211" s="10" t="s">
        <v>30</v>
      </c>
      <c r="K211" s="10" t="s">
        <v>54</v>
      </c>
      <c r="L211" s="10" t="s">
        <v>283</v>
      </c>
      <c r="M211" s="10" t="s">
        <v>55</v>
      </c>
      <c r="O211" s="10" t="s">
        <v>1184</v>
      </c>
      <c r="S211" s="10">
        <v>2</v>
      </c>
      <c r="V211" s="10" t="s">
        <v>29</v>
      </c>
      <c r="W211" s="10" t="s">
        <v>1951</v>
      </c>
      <c r="X211" s="10" t="s">
        <v>119</v>
      </c>
      <c r="Y211" s="10" t="s">
        <v>119</v>
      </c>
      <c r="Z211" s="10" t="s">
        <v>1185</v>
      </c>
      <c r="AA211" s="14">
        <f>-19+-53/60</f>
        <v>-19.883333333333333</v>
      </c>
      <c r="AB211" s="14">
        <f>146+31/60</f>
        <v>146.51666666666668</v>
      </c>
      <c r="AC211" s="10" t="s">
        <v>1864</v>
      </c>
      <c r="AD211" s="10" t="s">
        <v>1864</v>
      </c>
      <c r="AE211" s="10" t="s">
        <v>1867</v>
      </c>
      <c r="AF211" s="10" t="s">
        <v>1867</v>
      </c>
    </row>
    <row r="212" spans="1:94">
      <c r="A212" s="10">
        <v>138</v>
      </c>
      <c r="B212" s="10" t="s">
        <v>1186</v>
      </c>
      <c r="C212" s="10" t="s">
        <v>1187</v>
      </c>
      <c r="D212" s="14">
        <v>14</v>
      </c>
      <c r="E212" s="10">
        <v>2017</v>
      </c>
      <c r="F212" s="10" t="s">
        <v>1188</v>
      </c>
      <c r="G212" s="10" t="s">
        <v>1189</v>
      </c>
      <c r="H212" s="10">
        <v>3.4409999999999998</v>
      </c>
      <c r="I212" s="10" t="s">
        <v>21</v>
      </c>
      <c r="J212" s="10" t="s">
        <v>656</v>
      </c>
      <c r="K212" s="10" t="s">
        <v>23</v>
      </c>
      <c r="L212" s="10" t="s">
        <v>24</v>
      </c>
      <c r="M212" s="10" t="s">
        <v>55</v>
      </c>
      <c r="O212" s="10" t="s">
        <v>1190</v>
      </c>
      <c r="S212" s="10">
        <v>100</v>
      </c>
      <c r="V212" s="10" t="s">
        <v>29</v>
      </c>
      <c r="W212" s="10" t="s">
        <v>1191</v>
      </c>
      <c r="X212" s="10" t="s">
        <v>345</v>
      </c>
      <c r="Y212" s="10" t="s">
        <v>345</v>
      </c>
      <c r="Z212" s="10" t="s">
        <v>1192</v>
      </c>
      <c r="AA212" s="14">
        <f>52+59/60</f>
        <v>52.983333333333334</v>
      </c>
      <c r="AB212" s="14">
        <f>4+43/60</f>
        <v>4.7166666666666668</v>
      </c>
      <c r="AC212" s="10" t="s">
        <v>1864</v>
      </c>
      <c r="AD212" s="10" t="s">
        <v>1864</v>
      </c>
      <c r="AE212" s="10" t="s">
        <v>1865</v>
      </c>
      <c r="AF212" s="10" t="s">
        <v>1865</v>
      </c>
    </row>
    <row r="213" spans="1:94">
      <c r="A213" s="10">
        <v>138</v>
      </c>
      <c r="K213" s="10" t="s">
        <v>23</v>
      </c>
      <c r="L213" s="10" t="s">
        <v>24</v>
      </c>
      <c r="M213" s="10" t="s">
        <v>55</v>
      </c>
      <c r="O213" s="10" t="s">
        <v>1193</v>
      </c>
      <c r="P213" s="15" t="s">
        <v>1194</v>
      </c>
      <c r="Q213" s="10" t="s">
        <v>1549</v>
      </c>
      <c r="S213" s="10">
        <v>100</v>
      </c>
      <c r="V213" s="10" t="s">
        <v>29</v>
      </c>
      <c r="W213" s="10" t="s">
        <v>1195</v>
      </c>
    </row>
    <row r="214" spans="1:94">
      <c r="A214" s="10">
        <v>138</v>
      </c>
      <c r="K214" s="10" t="s">
        <v>23</v>
      </c>
      <c r="L214" s="10" t="s">
        <v>24</v>
      </c>
      <c r="M214" s="10" t="s">
        <v>55</v>
      </c>
      <c r="O214" s="10" t="s">
        <v>1196</v>
      </c>
      <c r="P214" s="15" t="s">
        <v>1196</v>
      </c>
      <c r="Q214" s="10" t="s">
        <v>1549</v>
      </c>
      <c r="S214" s="10">
        <v>6</v>
      </c>
      <c r="V214" s="10" t="s">
        <v>29</v>
      </c>
      <c r="W214" s="10" t="s">
        <v>1197</v>
      </c>
    </row>
    <row r="215" spans="1:94" s="46" customFormat="1">
      <c r="A215" s="10">
        <v>139</v>
      </c>
      <c r="B215" s="10" t="s">
        <v>1555</v>
      </c>
      <c r="C215" s="10" t="s">
        <v>1598</v>
      </c>
      <c r="D215" s="14" t="s">
        <v>1600</v>
      </c>
      <c r="E215" s="10">
        <v>2017</v>
      </c>
      <c r="F215" s="10" t="s">
        <v>125</v>
      </c>
      <c r="G215" s="10" t="s">
        <v>1599</v>
      </c>
      <c r="H215" s="10">
        <v>6.3630000000000004</v>
      </c>
      <c r="I215" s="10" t="s">
        <v>21</v>
      </c>
      <c r="J215" s="10" t="s">
        <v>53</v>
      </c>
      <c r="K215" s="10" t="s">
        <v>54</v>
      </c>
      <c r="L215" s="10" t="s">
        <v>153</v>
      </c>
      <c r="M215" s="10" t="s">
        <v>55</v>
      </c>
      <c r="N215" s="10"/>
      <c r="O215" s="10" t="s">
        <v>1601</v>
      </c>
      <c r="P215" s="10"/>
      <c r="Q215" s="10"/>
      <c r="R215" s="10"/>
      <c r="S215" s="10">
        <v>100</v>
      </c>
      <c r="T215" s="10"/>
      <c r="U215" s="10"/>
      <c r="V215" s="10" t="s">
        <v>29</v>
      </c>
      <c r="W215" s="10" t="s">
        <v>1603</v>
      </c>
      <c r="X215" s="10" t="s">
        <v>119</v>
      </c>
      <c r="Y215" s="10" t="s">
        <v>156</v>
      </c>
      <c r="Z215" s="10" t="s">
        <v>1602</v>
      </c>
      <c r="AA215" s="14">
        <v>-66.283000000000001</v>
      </c>
      <c r="AB215" s="14">
        <v>110.527</v>
      </c>
      <c r="AC215" s="10" t="s">
        <v>1864</v>
      </c>
      <c r="AD215" s="10" t="s">
        <v>1871</v>
      </c>
      <c r="AE215" s="10" t="s">
        <v>1867</v>
      </c>
      <c r="AF215" s="10" t="s">
        <v>156</v>
      </c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</row>
    <row r="216" spans="1:94">
      <c r="A216" s="10">
        <v>140</v>
      </c>
      <c r="B216" s="10" t="s">
        <v>1562</v>
      </c>
      <c r="C216" s="10" t="s">
        <v>1619</v>
      </c>
      <c r="E216" s="10">
        <v>2017</v>
      </c>
      <c r="F216" s="10" t="s">
        <v>19</v>
      </c>
      <c r="G216" s="10" t="s">
        <v>1620</v>
      </c>
      <c r="H216" s="10">
        <v>1.296</v>
      </c>
      <c r="I216" s="10" t="s">
        <v>21</v>
      </c>
      <c r="J216" s="10" t="s">
        <v>113</v>
      </c>
      <c r="K216" s="10" t="s">
        <v>54</v>
      </c>
      <c r="L216" s="10" t="s">
        <v>1566</v>
      </c>
      <c r="M216" s="10" t="s">
        <v>39</v>
      </c>
      <c r="N216" s="10" t="s">
        <v>1622</v>
      </c>
      <c r="O216" s="10" t="s">
        <v>1622</v>
      </c>
      <c r="S216" s="10">
        <v>50</v>
      </c>
      <c r="V216" s="10" t="s">
        <v>29</v>
      </c>
      <c r="W216" s="10" t="s">
        <v>1623</v>
      </c>
      <c r="X216" s="10" t="s">
        <v>43</v>
      </c>
      <c r="Y216" s="10" t="s">
        <v>43</v>
      </c>
      <c r="Z216" s="10" t="s">
        <v>1621</v>
      </c>
      <c r="AA216" s="14">
        <v>33.864012700000004</v>
      </c>
      <c r="AB216" s="14">
        <v>-90.878016000000002</v>
      </c>
      <c r="AC216" s="10" t="s">
        <v>1864</v>
      </c>
      <c r="AD216" s="10" t="s">
        <v>1864</v>
      </c>
      <c r="AE216" s="10" t="s">
        <v>1866</v>
      </c>
      <c r="AF216" s="10" t="s">
        <v>1866</v>
      </c>
    </row>
    <row r="217" spans="1:94">
      <c r="A217" s="10">
        <v>141</v>
      </c>
      <c r="B217" s="10" t="s">
        <v>1556</v>
      </c>
      <c r="C217" s="10" t="s">
        <v>1634</v>
      </c>
      <c r="E217" s="10">
        <v>2017</v>
      </c>
      <c r="F217" s="10" t="s">
        <v>384</v>
      </c>
      <c r="G217" s="10" t="s">
        <v>1635</v>
      </c>
      <c r="H217" s="10">
        <v>3.4060000000000001</v>
      </c>
      <c r="I217" s="10" t="s">
        <v>21</v>
      </c>
      <c r="J217" s="10" t="s">
        <v>113</v>
      </c>
      <c r="K217" s="10" t="s">
        <v>23</v>
      </c>
      <c r="L217" s="10" t="s">
        <v>114</v>
      </c>
      <c r="M217" s="10" t="s">
        <v>410</v>
      </c>
      <c r="N217" s="10" t="s">
        <v>1632</v>
      </c>
      <c r="O217" s="10" t="s">
        <v>1638</v>
      </c>
      <c r="P217" s="15" t="s">
        <v>413</v>
      </c>
      <c r="Q217" s="10" t="s">
        <v>1544</v>
      </c>
      <c r="S217" s="10">
        <v>5</v>
      </c>
      <c r="V217" s="10" t="s">
        <v>29</v>
      </c>
      <c r="W217" s="10" t="s">
        <v>1639</v>
      </c>
      <c r="X217" s="10" t="s">
        <v>43</v>
      </c>
      <c r="Y217" s="10" t="s">
        <v>43</v>
      </c>
      <c r="Z217" s="10" t="s">
        <v>1640</v>
      </c>
      <c r="AA217" s="14">
        <v>29.351859000000001</v>
      </c>
      <c r="AB217" s="14">
        <v>-89.538734099999999</v>
      </c>
      <c r="AC217" s="10" t="s">
        <v>1864</v>
      </c>
      <c r="AD217" s="10" t="s">
        <v>1864</v>
      </c>
      <c r="AE217" s="10" t="s">
        <v>1866</v>
      </c>
      <c r="AF217" s="10" t="s">
        <v>1866</v>
      </c>
    </row>
    <row r="218" spans="1:94">
      <c r="A218" s="10">
        <v>141</v>
      </c>
      <c r="K218" s="10" t="s">
        <v>23</v>
      </c>
      <c r="L218" s="10" t="s">
        <v>114</v>
      </c>
      <c r="M218" s="10" t="s">
        <v>410</v>
      </c>
      <c r="O218" s="10" t="s">
        <v>1637</v>
      </c>
      <c r="P218" s="15" t="s">
        <v>1636</v>
      </c>
      <c r="Q218" s="10" t="s">
        <v>1549</v>
      </c>
      <c r="S218" s="10">
        <v>5</v>
      </c>
      <c r="V218" s="10" t="s">
        <v>29</v>
      </c>
      <c r="W218" s="10" t="s">
        <v>1639</v>
      </c>
    </row>
    <row r="219" spans="1:94">
      <c r="A219" s="10">
        <v>142</v>
      </c>
      <c r="B219" s="10" t="s">
        <v>1557</v>
      </c>
      <c r="C219" s="10" t="s">
        <v>1641</v>
      </c>
      <c r="D219" s="14">
        <v>129</v>
      </c>
      <c r="E219" s="10">
        <v>2017</v>
      </c>
      <c r="F219" s="10" t="s">
        <v>982</v>
      </c>
      <c r="G219" s="10" t="s">
        <v>1642</v>
      </c>
      <c r="H219" s="10">
        <v>5.9939999999999998</v>
      </c>
      <c r="I219" s="10" t="s">
        <v>21</v>
      </c>
      <c r="J219" s="10" t="s">
        <v>1916</v>
      </c>
      <c r="K219" s="10" t="s">
        <v>54</v>
      </c>
      <c r="L219" s="10" t="s">
        <v>114</v>
      </c>
      <c r="M219" s="10" t="s">
        <v>55</v>
      </c>
      <c r="N219" s="10" t="s">
        <v>1632</v>
      </c>
      <c r="O219" s="10" t="s">
        <v>1646</v>
      </c>
      <c r="P219" s="15" t="s">
        <v>1645</v>
      </c>
      <c r="Q219" s="10" t="s">
        <v>1544</v>
      </c>
      <c r="T219" s="10">
        <v>7</v>
      </c>
      <c r="V219" s="10" t="s">
        <v>29</v>
      </c>
      <c r="W219" s="10" t="s">
        <v>1644</v>
      </c>
      <c r="X219" s="10" t="s">
        <v>364</v>
      </c>
      <c r="Y219" s="10" t="s">
        <v>364</v>
      </c>
      <c r="Z219" s="10" t="s">
        <v>1643</v>
      </c>
      <c r="AA219" s="14">
        <v>-22.682498899999999</v>
      </c>
      <c r="AB219" s="14">
        <v>29.098547100000001</v>
      </c>
      <c r="AC219" s="10" t="s">
        <v>1870</v>
      </c>
      <c r="AD219" s="10" t="s">
        <v>1870</v>
      </c>
      <c r="AE219" s="10" t="s">
        <v>1869</v>
      </c>
      <c r="AF219" s="10" t="s">
        <v>1869</v>
      </c>
    </row>
    <row r="220" spans="1:94">
      <c r="A220" s="10">
        <v>143</v>
      </c>
      <c r="B220" s="10" t="s">
        <v>1799</v>
      </c>
      <c r="C220" s="10" t="s">
        <v>1800</v>
      </c>
      <c r="D220" s="14" t="s">
        <v>1801</v>
      </c>
      <c r="E220" s="10">
        <v>2017</v>
      </c>
      <c r="F220" s="10" t="s">
        <v>1805</v>
      </c>
      <c r="G220" s="10" t="s">
        <v>1804</v>
      </c>
      <c r="H220" s="10">
        <v>3.9430000000000001</v>
      </c>
      <c r="I220" s="10" t="s">
        <v>37</v>
      </c>
      <c r="J220" s="10" t="s">
        <v>30</v>
      </c>
      <c r="K220" s="10" t="s">
        <v>45</v>
      </c>
      <c r="L220" s="10" t="s">
        <v>46</v>
      </c>
      <c r="M220" s="10" t="s">
        <v>84</v>
      </c>
      <c r="N220" s="10" t="s">
        <v>85</v>
      </c>
      <c r="O220" s="10" t="s">
        <v>85</v>
      </c>
      <c r="S220" s="10">
        <v>50</v>
      </c>
      <c r="V220" s="10" t="s">
        <v>29</v>
      </c>
      <c r="W220" s="10" t="s">
        <v>1814</v>
      </c>
      <c r="X220" s="10" t="s">
        <v>31</v>
      </c>
      <c r="Y220" s="10" t="s">
        <v>1803</v>
      </c>
      <c r="Z220" s="10" t="s">
        <v>1802</v>
      </c>
      <c r="AA220" s="14">
        <v>-39.799041899999999</v>
      </c>
      <c r="AB220" s="14">
        <v>-72.755147600000001</v>
      </c>
      <c r="AC220" s="10" t="s">
        <v>1864</v>
      </c>
      <c r="AD220" s="10" t="s">
        <v>1870</v>
      </c>
      <c r="AE220" s="10" t="s">
        <v>1865</v>
      </c>
      <c r="AF220" s="10" t="s">
        <v>1875</v>
      </c>
    </row>
    <row r="221" spans="1:94">
      <c r="A221" s="10">
        <v>144</v>
      </c>
      <c r="B221" s="10" t="s">
        <v>1806</v>
      </c>
      <c r="C221" s="10" t="s">
        <v>1807</v>
      </c>
      <c r="D221" s="14">
        <v>38</v>
      </c>
      <c r="E221" s="10">
        <v>2017</v>
      </c>
      <c r="F221" s="10" t="s">
        <v>1099</v>
      </c>
      <c r="G221" s="10" t="s">
        <v>1808</v>
      </c>
      <c r="H221" s="10">
        <v>1.782</v>
      </c>
      <c r="I221" s="10" t="s">
        <v>21</v>
      </c>
      <c r="J221" s="10" t="s">
        <v>1810</v>
      </c>
      <c r="K221" s="10" t="s">
        <v>54</v>
      </c>
      <c r="L221" s="10" t="s">
        <v>1566</v>
      </c>
      <c r="M221" s="10" t="s">
        <v>39</v>
      </c>
      <c r="N221" s="10" t="s">
        <v>230</v>
      </c>
      <c r="O221" s="10" t="s">
        <v>361</v>
      </c>
      <c r="P221" s="15" t="s">
        <v>362</v>
      </c>
      <c r="Q221" s="10" t="s">
        <v>1544</v>
      </c>
      <c r="R221" s="10">
        <v>1.7</v>
      </c>
      <c r="V221" s="10" t="s">
        <v>1514</v>
      </c>
      <c r="X221" s="10" t="s">
        <v>31</v>
      </c>
      <c r="Y221" s="10" t="s">
        <v>31</v>
      </c>
      <c r="Z221" s="10" t="s">
        <v>1811</v>
      </c>
      <c r="AA221" s="14">
        <v>53.370100000000001</v>
      </c>
      <c r="AB221" s="14">
        <v>-3.1105</v>
      </c>
      <c r="AC221" s="10" t="s">
        <v>1864</v>
      </c>
      <c r="AD221" s="10" t="s">
        <v>1864</v>
      </c>
      <c r="AE221" s="10" t="s">
        <v>1865</v>
      </c>
      <c r="AF221" s="10" t="s">
        <v>1865</v>
      </c>
    </row>
    <row r="222" spans="1:94">
      <c r="A222" s="10">
        <v>144</v>
      </c>
      <c r="K222" s="10" t="s">
        <v>54</v>
      </c>
      <c r="L222" s="10" t="s">
        <v>1566</v>
      </c>
      <c r="M222" s="10" t="s">
        <v>39</v>
      </c>
      <c r="N222" s="10" t="s">
        <v>1809</v>
      </c>
      <c r="O222" s="10" t="s">
        <v>343</v>
      </c>
      <c r="P222" s="15" t="s">
        <v>344</v>
      </c>
      <c r="Q222" s="10" t="s">
        <v>1549</v>
      </c>
      <c r="R222" s="10">
        <v>2.6</v>
      </c>
      <c r="V222" s="10" t="s">
        <v>1514</v>
      </c>
    </row>
    <row r="223" spans="1:94">
      <c r="A223" s="10">
        <v>145</v>
      </c>
      <c r="B223" s="10" t="s">
        <v>1198</v>
      </c>
      <c r="C223" s="10" t="s">
        <v>1199</v>
      </c>
      <c r="D223" s="14">
        <v>592</v>
      </c>
      <c r="E223" s="10">
        <v>2018</v>
      </c>
      <c r="F223" s="10" t="s">
        <v>789</v>
      </c>
      <c r="G223" s="10" t="s">
        <v>1200</v>
      </c>
      <c r="H223" s="10">
        <v>2.2759999999999998</v>
      </c>
      <c r="I223" s="10" t="s">
        <v>37</v>
      </c>
      <c r="J223" s="10" t="s">
        <v>30</v>
      </c>
      <c r="K223" s="10" t="s">
        <v>23</v>
      </c>
      <c r="L223" s="10" t="s">
        <v>38</v>
      </c>
      <c r="M223" s="10" t="s">
        <v>39</v>
      </c>
      <c r="N223" s="10" t="s">
        <v>589</v>
      </c>
      <c r="O223" s="10" t="s">
        <v>1201</v>
      </c>
      <c r="P223" s="15" t="s">
        <v>1202</v>
      </c>
      <c r="Q223" s="10" t="s">
        <v>1544</v>
      </c>
      <c r="R223" s="10">
        <v>14.2</v>
      </c>
      <c r="V223" s="10" t="s">
        <v>29</v>
      </c>
      <c r="X223" s="10" t="s">
        <v>119</v>
      </c>
      <c r="Y223" s="10" t="s">
        <v>119</v>
      </c>
      <c r="Z223" s="10" t="s">
        <v>1203</v>
      </c>
      <c r="AA223" s="14">
        <v>-31.48</v>
      </c>
      <c r="AB223" s="14">
        <v>131.13300000000001</v>
      </c>
      <c r="AC223" s="10" t="s">
        <v>1864</v>
      </c>
      <c r="AD223" s="10" t="s">
        <v>1864</v>
      </c>
      <c r="AE223" s="10" t="s">
        <v>1867</v>
      </c>
      <c r="AF223" s="10" t="s">
        <v>1867</v>
      </c>
    </row>
    <row r="224" spans="1:94">
      <c r="A224" s="10">
        <v>146</v>
      </c>
      <c r="B224" s="10" t="s">
        <v>1204</v>
      </c>
      <c r="C224" s="10" t="s">
        <v>1205</v>
      </c>
      <c r="D224" s="14" t="s">
        <v>1206</v>
      </c>
      <c r="E224" s="10">
        <v>2018</v>
      </c>
      <c r="F224" s="10" t="s">
        <v>125</v>
      </c>
      <c r="G224" s="10" t="s">
        <v>1207</v>
      </c>
      <c r="H224" s="10">
        <v>6.3630000000000004</v>
      </c>
      <c r="I224" s="10" t="s">
        <v>21</v>
      </c>
      <c r="J224" s="10" t="s">
        <v>113</v>
      </c>
      <c r="K224" s="10" t="s">
        <v>23</v>
      </c>
      <c r="L224" s="10" t="s">
        <v>24</v>
      </c>
      <c r="M224" s="10" t="s">
        <v>25</v>
      </c>
      <c r="N224" s="10" t="s">
        <v>1924</v>
      </c>
      <c r="O224" s="10" t="s">
        <v>1208</v>
      </c>
      <c r="P224" s="15" t="s">
        <v>736</v>
      </c>
      <c r="Q224" s="10" t="s">
        <v>1544</v>
      </c>
      <c r="R224" s="10">
        <v>0.47</v>
      </c>
      <c r="V224" s="10" t="s">
        <v>29</v>
      </c>
      <c r="X224" s="10" t="s">
        <v>119</v>
      </c>
      <c r="Y224" s="10" t="s">
        <v>119</v>
      </c>
      <c r="Z224" s="10" t="s">
        <v>1209</v>
      </c>
      <c r="AA224" s="14">
        <v>-35.265999999999998</v>
      </c>
      <c r="AB224" s="14">
        <v>138.465</v>
      </c>
      <c r="AC224" s="10" t="s">
        <v>1864</v>
      </c>
      <c r="AD224" s="10" t="s">
        <v>1864</v>
      </c>
      <c r="AE224" s="10" t="s">
        <v>1867</v>
      </c>
      <c r="AF224" s="10" t="s">
        <v>1867</v>
      </c>
    </row>
    <row r="225" spans="1:32">
      <c r="A225" s="10">
        <v>147</v>
      </c>
      <c r="B225" s="10" t="s">
        <v>1210</v>
      </c>
      <c r="C225" s="10" t="s">
        <v>1211</v>
      </c>
      <c r="D225" s="14">
        <v>223</v>
      </c>
      <c r="E225" s="10">
        <v>2018</v>
      </c>
      <c r="F225" s="10" t="s">
        <v>452</v>
      </c>
      <c r="G225" s="10" t="s">
        <v>1212</v>
      </c>
      <c r="H225" s="10">
        <v>4.66</v>
      </c>
      <c r="I225" s="10" t="s">
        <v>37</v>
      </c>
      <c r="J225" s="10" t="s">
        <v>30</v>
      </c>
      <c r="K225" s="10" t="s">
        <v>45</v>
      </c>
      <c r="L225" s="10" t="s">
        <v>46</v>
      </c>
      <c r="M225" s="10" t="s">
        <v>95</v>
      </c>
      <c r="O225" s="10" t="s">
        <v>1213</v>
      </c>
      <c r="P225" s="15" t="s">
        <v>1214</v>
      </c>
      <c r="Q225" s="10" t="s">
        <v>1544</v>
      </c>
      <c r="R225" s="10">
        <v>2.5</v>
      </c>
      <c r="V225" s="10" t="s">
        <v>29</v>
      </c>
      <c r="X225" s="10" t="s">
        <v>364</v>
      </c>
      <c r="Y225" s="10" t="s">
        <v>364</v>
      </c>
      <c r="Z225" s="10" t="s">
        <v>1215</v>
      </c>
      <c r="AA225" s="14">
        <v>-26.911943999999998</v>
      </c>
      <c r="AB225" s="14">
        <v>32.263333000000003</v>
      </c>
      <c r="AC225" s="10" t="s">
        <v>1870</v>
      </c>
      <c r="AD225" s="10" t="s">
        <v>1870</v>
      </c>
      <c r="AE225" s="10" t="s">
        <v>1869</v>
      </c>
      <c r="AF225" s="10" t="s">
        <v>1869</v>
      </c>
    </row>
    <row r="226" spans="1:32" ht="14">
      <c r="A226" s="10">
        <v>148</v>
      </c>
      <c r="B226" s="10" t="s">
        <v>1216</v>
      </c>
      <c r="C226" s="10" t="s">
        <v>1217</v>
      </c>
      <c r="D226" s="14" t="s">
        <v>1218</v>
      </c>
      <c r="E226" s="10">
        <v>2018</v>
      </c>
      <c r="F226" s="10" t="s">
        <v>1219</v>
      </c>
      <c r="G226" s="1" t="s">
        <v>1220</v>
      </c>
      <c r="H226" s="17" t="s">
        <v>58</v>
      </c>
      <c r="I226" s="10" t="s">
        <v>37</v>
      </c>
      <c r="J226" s="10" t="s">
        <v>30</v>
      </c>
      <c r="K226" s="10" t="s">
        <v>54</v>
      </c>
      <c r="L226" s="10" t="s">
        <v>127</v>
      </c>
      <c r="M226" s="10" t="s">
        <v>1925</v>
      </c>
      <c r="N226" s="10" t="s">
        <v>802</v>
      </c>
      <c r="O226" s="10" t="s">
        <v>1221</v>
      </c>
      <c r="P226" s="15" t="s">
        <v>483</v>
      </c>
      <c r="Q226" s="10" t="s">
        <v>1547</v>
      </c>
      <c r="U226" s="10">
        <v>0.93</v>
      </c>
      <c r="V226" s="10" t="s">
        <v>484</v>
      </c>
      <c r="X226" s="10" t="s">
        <v>31</v>
      </c>
      <c r="Y226" s="10" t="s">
        <v>1223</v>
      </c>
      <c r="Z226" s="10" t="s">
        <v>1222</v>
      </c>
      <c r="AA226" s="14">
        <v>-4.4739959999999996</v>
      </c>
      <c r="AB226" s="14">
        <v>30.840350000000001</v>
      </c>
      <c r="AC226" s="10" t="s">
        <v>1864</v>
      </c>
      <c r="AD226" s="10" t="s">
        <v>1870</v>
      </c>
      <c r="AE226" s="10" t="s">
        <v>1865</v>
      </c>
      <c r="AF226" s="10" t="s">
        <v>1869</v>
      </c>
    </row>
    <row r="227" spans="1:32">
      <c r="A227" s="10">
        <v>149</v>
      </c>
      <c r="B227" s="10" t="s">
        <v>1224</v>
      </c>
      <c r="C227" s="10" t="s">
        <v>1225</v>
      </c>
      <c r="D227" s="14">
        <v>591</v>
      </c>
      <c r="E227" s="10">
        <v>2018</v>
      </c>
      <c r="F227" s="10" t="s">
        <v>789</v>
      </c>
      <c r="G227" s="10" t="s">
        <v>1226</v>
      </c>
      <c r="H227" s="10">
        <v>2.2759999999999998</v>
      </c>
      <c r="I227" s="10" t="s">
        <v>21</v>
      </c>
      <c r="J227" s="10" t="s">
        <v>656</v>
      </c>
      <c r="K227" s="10" t="s">
        <v>23</v>
      </c>
      <c r="L227" s="10" t="s">
        <v>38</v>
      </c>
      <c r="M227" s="10" t="s">
        <v>717</v>
      </c>
      <c r="N227" s="10" t="s">
        <v>1227</v>
      </c>
      <c r="O227" s="10" t="s">
        <v>1228</v>
      </c>
      <c r="P227" s="15" t="s">
        <v>1228</v>
      </c>
      <c r="R227" s="10">
        <f>(70+360)/2000</f>
        <v>0.215</v>
      </c>
      <c r="V227" s="10" t="s">
        <v>29</v>
      </c>
      <c r="X227" s="10" t="s">
        <v>60</v>
      </c>
      <c r="Y227" s="10" t="s">
        <v>60</v>
      </c>
      <c r="Z227" s="10" t="s">
        <v>1229</v>
      </c>
      <c r="AA227" s="14">
        <v>51.653799999999997</v>
      </c>
      <c r="AB227" s="14">
        <v>-128.11500000000001</v>
      </c>
      <c r="AC227" s="10" t="s">
        <v>1864</v>
      </c>
      <c r="AD227" s="10" t="s">
        <v>1864</v>
      </c>
      <c r="AE227" s="10" t="s">
        <v>1866</v>
      </c>
      <c r="AF227" s="10" t="s">
        <v>1866</v>
      </c>
    </row>
    <row r="228" spans="1:32">
      <c r="A228" s="10">
        <v>150</v>
      </c>
      <c r="B228" s="10" t="s">
        <v>1230</v>
      </c>
      <c r="C228" s="10" t="s">
        <v>1231</v>
      </c>
      <c r="D228" s="14" t="s">
        <v>1232</v>
      </c>
      <c r="E228" s="10">
        <v>2018</v>
      </c>
      <c r="F228" s="10" t="s">
        <v>306</v>
      </c>
      <c r="G228" s="10" t="s">
        <v>1233</v>
      </c>
      <c r="H228" s="17" t="s">
        <v>58</v>
      </c>
      <c r="I228" s="10" t="s">
        <v>37</v>
      </c>
      <c r="J228" s="10" t="s">
        <v>30</v>
      </c>
      <c r="K228" s="10" t="s">
        <v>45</v>
      </c>
      <c r="L228" s="10" t="s">
        <v>46</v>
      </c>
      <c r="M228" s="10" t="s">
        <v>95</v>
      </c>
      <c r="N228" s="10" t="s">
        <v>1039</v>
      </c>
      <c r="O228" s="10" t="s">
        <v>1234</v>
      </c>
      <c r="P228" s="15" t="s">
        <v>1235</v>
      </c>
      <c r="Q228" s="10" t="s">
        <v>1545</v>
      </c>
      <c r="R228" s="10">
        <v>5.25</v>
      </c>
      <c r="V228" s="10" t="s">
        <v>1514</v>
      </c>
      <c r="X228" s="10" t="s">
        <v>1236</v>
      </c>
      <c r="Y228" s="10" t="s">
        <v>1236</v>
      </c>
      <c r="Z228" s="10" t="s">
        <v>1237</v>
      </c>
      <c r="AA228" s="14">
        <v>28.364899999999999</v>
      </c>
      <c r="AB228" s="14">
        <v>81.559600000000003</v>
      </c>
      <c r="AC228" s="10" t="s">
        <v>1870</v>
      </c>
      <c r="AD228" s="10" t="s">
        <v>1870</v>
      </c>
      <c r="AE228" s="10" t="s">
        <v>1868</v>
      </c>
      <c r="AF228" s="10" t="s">
        <v>1868</v>
      </c>
    </row>
    <row r="229" spans="1:32" ht="14">
      <c r="A229" s="10">
        <v>151</v>
      </c>
      <c r="B229" s="10" t="s">
        <v>1238</v>
      </c>
      <c r="C229" s="10" t="s">
        <v>1239</v>
      </c>
      <c r="D229" s="14" t="s">
        <v>1240</v>
      </c>
      <c r="E229" s="14">
        <v>2018</v>
      </c>
      <c r="F229" s="10" t="s">
        <v>1241</v>
      </c>
      <c r="G229" s="1" t="s">
        <v>1242</v>
      </c>
      <c r="H229" s="17" t="s">
        <v>58</v>
      </c>
      <c r="I229" s="10" t="s">
        <v>37</v>
      </c>
      <c r="J229" s="10" t="s">
        <v>30</v>
      </c>
      <c r="K229" s="10" t="s">
        <v>23</v>
      </c>
      <c r="L229" s="10" t="s">
        <v>38</v>
      </c>
      <c r="M229" s="10" t="s">
        <v>268</v>
      </c>
      <c r="N229" s="10" t="s">
        <v>791</v>
      </c>
      <c r="O229" s="10" t="s">
        <v>792</v>
      </c>
      <c r="P229" s="15" t="s">
        <v>793</v>
      </c>
      <c r="Q229" s="10" t="s">
        <v>1546</v>
      </c>
      <c r="R229" s="10">
        <v>1.05</v>
      </c>
      <c r="V229" s="10" t="s">
        <v>794</v>
      </c>
      <c r="X229" s="10" t="s">
        <v>43</v>
      </c>
      <c r="Y229" s="10" t="s">
        <v>89</v>
      </c>
      <c r="Z229" s="10" t="s">
        <v>795</v>
      </c>
      <c r="AA229" s="14">
        <v>-17.538799999999998</v>
      </c>
      <c r="AB229" s="14">
        <v>149.8295</v>
      </c>
      <c r="AC229" s="10" t="s">
        <v>1864</v>
      </c>
      <c r="AD229" s="10" t="s">
        <v>1864</v>
      </c>
      <c r="AE229" s="10" t="s">
        <v>1866</v>
      </c>
      <c r="AF229" s="10" t="s">
        <v>1865</v>
      </c>
    </row>
    <row r="230" spans="1:32">
      <c r="A230" s="10">
        <v>152</v>
      </c>
      <c r="B230" s="10" t="s">
        <v>1243</v>
      </c>
      <c r="C230" s="10" t="s">
        <v>1244</v>
      </c>
      <c r="D230" s="14">
        <v>5</v>
      </c>
      <c r="E230" s="10">
        <v>2018</v>
      </c>
      <c r="F230" s="10" t="s">
        <v>827</v>
      </c>
      <c r="G230" s="10" t="s">
        <v>1245</v>
      </c>
      <c r="H230" s="10">
        <v>2.4129999999999998</v>
      </c>
      <c r="I230" s="10" t="s">
        <v>21</v>
      </c>
      <c r="J230" s="10" t="s">
        <v>1246</v>
      </c>
      <c r="K230" s="10" t="s">
        <v>23</v>
      </c>
      <c r="L230" s="10" t="s">
        <v>38</v>
      </c>
      <c r="M230" s="10" t="s">
        <v>410</v>
      </c>
      <c r="N230" s="10" t="s">
        <v>1247</v>
      </c>
      <c r="O230" s="10" t="s">
        <v>1248</v>
      </c>
      <c r="P230" s="15" t="s">
        <v>1249</v>
      </c>
      <c r="Q230" s="10" t="s">
        <v>1544</v>
      </c>
      <c r="S230" s="10">
        <v>1</v>
      </c>
      <c r="V230" s="10" t="s">
        <v>29</v>
      </c>
      <c r="W230" s="10" t="s">
        <v>1250</v>
      </c>
      <c r="X230" s="10" t="s">
        <v>31</v>
      </c>
      <c r="Y230" s="10" t="s">
        <v>31</v>
      </c>
      <c r="Z230" s="10" t="s">
        <v>1251</v>
      </c>
      <c r="AA230" s="14">
        <v>51.674100000000003</v>
      </c>
      <c r="AB230" s="14">
        <v>-4.9089</v>
      </c>
      <c r="AC230" s="10" t="s">
        <v>1864</v>
      </c>
      <c r="AD230" s="10" t="s">
        <v>1864</v>
      </c>
      <c r="AE230" s="10" t="s">
        <v>1865</v>
      </c>
      <c r="AF230" s="10" t="s">
        <v>1865</v>
      </c>
    </row>
    <row r="231" spans="1:32">
      <c r="A231" s="10">
        <v>153</v>
      </c>
      <c r="B231" s="10" t="s">
        <v>1252</v>
      </c>
      <c r="C231" s="10" t="s">
        <v>1253</v>
      </c>
      <c r="D231" s="14">
        <v>411</v>
      </c>
      <c r="E231" s="10">
        <v>2018</v>
      </c>
      <c r="F231" s="10" t="s">
        <v>1254</v>
      </c>
      <c r="G231" s="10" t="s">
        <v>1255</v>
      </c>
      <c r="H231" s="10">
        <v>3.169</v>
      </c>
      <c r="I231" s="10" t="s">
        <v>21</v>
      </c>
      <c r="J231" s="10" t="s">
        <v>22</v>
      </c>
      <c r="K231" s="10" t="s">
        <v>23</v>
      </c>
      <c r="L231" s="10" t="s">
        <v>127</v>
      </c>
      <c r="M231" s="10" t="s">
        <v>410</v>
      </c>
      <c r="N231" s="10" t="s">
        <v>1256</v>
      </c>
      <c r="O231" s="10" t="s">
        <v>1257</v>
      </c>
      <c r="T231" s="10">
        <v>2</v>
      </c>
      <c r="V231" s="10" t="s">
        <v>29</v>
      </c>
      <c r="W231" s="10" t="s">
        <v>1258</v>
      </c>
      <c r="X231" s="10" t="s">
        <v>286</v>
      </c>
      <c r="Y231" s="10" t="s">
        <v>622</v>
      </c>
      <c r="Z231" s="10" t="s">
        <v>1259</v>
      </c>
      <c r="AA231" s="14">
        <v>4.8499999999999996</v>
      </c>
      <c r="AB231" s="14">
        <v>100.6</v>
      </c>
      <c r="AC231" s="10" t="s">
        <v>1864</v>
      </c>
      <c r="AD231" s="10" t="s">
        <v>1870</v>
      </c>
      <c r="AE231" s="10" t="s">
        <v>1865</v>
      </c>
      <c r="AF231" s="10" t="s">
        <v>1868</v>
      </c>
    </row>
    <row r="232" spans="1:32">
      <c r="A232" s="10">
        <v>154</v>
      </c>
      <c r="B232" s="10" t="s">
        <v>1260</v>
      </c>
      <c r="C232" s="10" t="s">
        <v>1261</v>
      </c>
      <c r="D232" s="14" t="s">
        <v>1262</v>
      </c>
      <c r="E232" s="10">
        <v>2018</v>
      </c>
      <c r="F232" s="10" t="s">
        <v>1263</v>
      </c>
      <c r="G232" s="10" t="s">
        <v>1264</v>
      </c>
      <c r="H232" s="10">
        <v>1.127</v>
      </c>
      <c r="I232" s="10" t="s">
        <v>37</v>
      </c>
      <c r="J232" s="10" t="s">
        <v>30</v>
      </c>
      <c r="K232" s="10" t="s">
        <v>23</v>
      </c>
      <c r="L232" s="10" t="s">
        <v>38</v>
      </c>
      <c r="M232" s="10" t="s">
        <v>268</v>
      </c>
      <c r="N232" s="10" t="s">
        <v>791</v>
      </c>
      <c r="O232" s="10" t="s">
        <v>1265</v>
      </c>
      <c r="P232" s="15" t="s">
        <v>1266</v>
      </c>
      <c r="Q232" s="10" t="s">
        <v>1546</v>
      </c>
      <c r="R232" s="10">
        <f>(3.25+7.5)/2</f>
        <v>5.375</v>
      </c>
      <c r="V232" s="10" t="s">
        <v>1514</v>
      </c>
      <c r="X232" s="10" t="s">
        <v>43</v>
      </c>
      <c r="Y232" s="10" t="s">
        <v>119</v>
      </c>
      <c r="Z232" s="10" t="s">
        <v>1267</v>
      </c>
      <c r="AA232" s="14" t="s">
        <v>1268</v>
      </c>
      <c r="AB232" s="14">
        <v>124.239722</v>
      </c>
      <c r="AC232" s="10" t="s">
        <v>1864</v>
      </c>
      <c r="AD232" s="10" t="s">
        <v>1864</v>
      </c>
      <c r="AE232" s="10" t="s">
        <v>1866</v>
      </c>
      <c r="AF232" s="10" t="s">
        <v>1867</v>
      </c>
    </row>
    <row r="233" spans="1:32">
      <c r="A233" s="10">
        <v>154</v>
      </c>
      <c r="K233" s="10" t="s">
        <v>23</v>
      </c>
      <c r="L233" s="10" t="s">
        <v>38</v>
      </c>
      <c r="M233" s="10" t="s">
        <v>95</v>
      </c>
      <c r="O233" s="10" t="s">
        <v>1269</v>
      </c>
      <c r="P233" s="15" t="s">
        <v>619</v>
      </c>
      <c r="Q233" s="10" t="s">
        <v>1544</v>
      </c>
      <c r="R233" s="10">
        <v>6.5</v>
      </c>
      <c r="V233" s="10" t="s">
        <v>1514</v>
      </c>
    </row>
    <row r="234" spans="1:32">
      <c r="A234" s="10">
        <v>155</v>
      </c>
      <c r="B234" s="10" t="s">
        <v>1270</v>
      </c>
      <c r="C234" s="10" t="s">
        <v>1271</v>
      </c>
      <c r="D234" s="14">
        <v>131</v>
      </c>
      <c r="E234" s="10">
        <v>2018</v>
      </c>
      <c r="F234" s="10" t="s">
        <v>912</v>
      </c>
      <c r="G234" s="10" t="s">
        <v>1272</v>
      </c>
      <c r="H234" s="10">
        <v>3.2410000000000001</v>
      </c>
      <c r="I234" s="10" t="s">
        <v>21</v>
      </c>
      <c r="J234" s="10" t="s">
        <v>1273</v>
      </c>
      <c r="K234" s="10" t="s">
        <v>23</v>
      </c>
      <c r="L234" s="10" t="s">
        <v>24</v>
      </c>
      <c r="M234" s="10" t="s">
        <v>710</v>
      </c>
      <c r="O234" s="10" t="s">
        <v>1274</v>
      </c>
      <c r="S234" s="10">
        <v>0.02</v>
      </c>
      <c r="V234" s="10" t="s">
        <v>29</v>
      </c>
      <c r="X234" s="10" t="s">
        <v>1275</v>
      </c>
      <c r="Y234" s="10" t="s">
        <v>1275</v>
      </c>
      <c r="Z234" s="10" t="s">
        <v>1276</v>
      </c>
      <c r="AA234" s="14">
        <v>26.910900000000002</v>
      </c>
      <c r="AB234" s="14">
        <v>36.0077</v>
      </c>
      <c r="AC234" s="10" t="s">
        <v>1870</v>
      </c>
      <c r="AD234" s="10" t="s">
        <v>1870</v>
      </c>
      <c r="AE234" s="10" t="s">
        <v>1868</v>
      </c>
      <c r="AF234" s="10" t="s">
        <v>1868</v>
      </c>
    </row>
    <row r="235" spans="1:32">
      <c r="A235" s="10">
        <v>155</v>
      </c>
      <c r="K235" s="10" t="s">
        <v>23</v>
      </c>
      <c r="L235" s="10" t="s">
        <v>24</v>
      </c>
      <c r="M235" s="10" t="s">
        <v>710</v>
      </c>
      <c r="O235" s="10" t="s">
        <v>1277</v>
      </c>
      <c r="S235" s="10">
        <v>0.6</v>
      </c>
      <c r="V235" s="10" t="s">
        <v>29</v>
      </c>
    </row>
    <row r="236" spans="1:32">
      <c r="A236" s="10">
        <v>156</v>
      </c>
      <c r="B236" s="10" t="s">
        <v>1278</v>
      </c>
      <c r="C236" s="10" t="s">
        <v>1279</v>
      </c>
      <c r="D236" s="14" t="s">
        <v>1280</v>
      </c>
      <c r="E236" s="10">
        <v>2018</v>
      </c>
      <c r="F236" s="10" t="s">
        <v>182</v>
      </c>
      <c r="G236" s="10" t="s">
        <v>1281</v>
      </c>
      <c r="H236" s="10">
        <v>2.766</v>
      </c>
      <c r="I236" s="10" t="s">
        <v>21</v>
      </c>
      <c r="J236" s="10" t="s">
        <v>53</v>
      </c>
      <c r="K236" s="10" t="s">
        <v>23</v>
      </c>
      <c r="L236" s="10" t="s">
        <v>127</v>
      </c>
      <c r="M236" s="10" t="s">
        <v>410</v>
      </c>
      <c r="N236" s="10" t="s">
        <v>1256</v>
      </c>
      <c r="O236" s="10" t="s">
        <v>1257</v>
      </c>
      <c r="T236" s="10">
        <v>10</v>
      </c>
      <c r="V236" s="10" t="s">
        <v>29</v>
      </c>
      <c r="W236" s="10" t="s">
        <v>1282</v>
      </c>
      <c r="X236" s="10" t="s">
        <v>286</v>
      </c>
      <c r="Y236" s="10" t="s">
        <v>622</v>
      </c>
      <c r="Z236" s="10" t="s">
        <v>1283</v>
      </c>
      <c r="AA236" s="14">
        <v>4.75</v>
      </c>
      <c r="AB236" s="14">
        <v>103</v>
      </c>
      <c r="AC236" s="10" t="s">
        <v>1864</v>
      </c>
      <c r="AD236" s="10" t="s">
        <v>1870</v>
      </c>
      <c r="AE236" s="10" t="s">
        <v>1865</v>
      </c>
      <c r="AF236" s="10" t="s">
        <v>1868</v>
      </c>
    </row>
    <row r="237" spans="1:32">
      <c r="A237" s="10">
        <v>157</v>
      </c>
      <c r="B237" s="10" t="s">
        <v>1284</v>
      </c>
      <c r="C237" s="10" t="s">
        <v>1285</v>
      </c>
      <c r="D237" s="14" t="s">
        <v>1286</v>
      </c>
      <c r="E237" s="10">
        <v>2018</v>
      </c>
      <c r="F237" s="10" t="s">
        <v>1287</v>
      </c>
      <c r="G237" s="10" t="s">
        <v>1288</v>
      </c>
      <c r="H237" s="10">
        <v>4.1779999999999999</v>
      </c>
      <c r="I237" s="10" t="s">
        <v>21</v>
      </c>
      <c r="J237" s="10" t="s">
        <v>53</v>
      </c>
      <c r="K237" s="10" t="s">
        <v>23</v>
      </c>
      <c r="L237" s="10" t="s">
        <v>114</v>
      </c>
      <c r="M237" s="10" t="s">
        <v>55</v>
      </c>
      <c r="N237" s="10" t="s">
        <v>387</v>
      </c>
      <c r="O237" s="10" t="s">
        <v>1289</v>
      </c>
      <c r="S237" s="10" t="s">
        <v>58</v>
      </c>
      <c r="V237" s="10" t="s">
        <v>30</v>
      </c>
      <c r="W237" s="10" t="s">
        <v>118</v>
      </c>
      <c r="X237" s="10" t="s">
        <v>43</v>
      </c>
      <c r="Y237" s="10" t="s">
        <v>1291</v>
      </c>
      <c r="Z237" s="10" t="s">
        <v>1290</v>
      </c>
      <c r="AA237" s="14">
        <v>-0.5</v>
      </c>
      <c r="AB237" s="14">
        <v>-91</v>
      </c>
      <c r="AC237" s="10" t="s">
        <v>1864</v>
      </c>
      <c r="AD237" s="10" t="s">
        <v>1870</v>
      </c>
      <c r="AE237" s="10" t="s">
        <v>1866</v>
      </c>
      <c r="AF237" s="10" t="s">
        <v>1875</v>
      </c>
    </row>
    <row r="238" spans="1:32">
      <c r="A238" s="10">
        <v>157</v>
      </c>
      <c r="K238" s="10" t="s">
        <v>23</v>
      </c>
      <c r="L238" s="10" t="s">
        <v>114</v>
      </c>
      <c r="M238" s="10" t="s">
        <v>410</v>
      </c>
      <c r="N238" s="10" t="s">
        <v>1256</v>
      </c>
      <c r="O238" s="10" t="s">
        <v>1289</v>
      </c>
      <c r="S238" s="10" t="s">
        <v>58</v>
      </c>
      <c r="V238" s="10" t="s">
        <v>30</v>
      </c>
      <c r="W238" s="10" t="s">
        <v>118</v>
      </c>
    </row>
    <row r="239" spans="1:32">
      <c r="A239" s="10">
        <v>157</v>
      </c>
      <c r="K239" s="10" t="s">
        <v>23</v>
      </c>
      <c r="L239" s="10" t="s">
        <v>114</v>
      </c>
      <c r="M239" s="10" t="s">
        <v>55</v>
      </c>
      <c r="N239" s="10" t="s">
        <v>1292</v>
      </c>
      <c r="O239" s="10" t="s">
        <v>1289</v>
      </c>
      <c r="S239" s="10" t="s">
        <v>58</v>
      </c>
      <c r="V239" s="10" t="s">
        <v>30</v>
      </c>
      <c r="W239" s="10" t="s">
        <v>118</v>
      </c>
    </row>
    <row r="240" spans="1:32">
      <c r="A240" s="10">
        <v>158</v>
      </c>
      <c r="B240" s="10" t="s">
        <v>1293</v>
      </c>
      <c r="C240" s="10" t="s">
        <v>30</v>
      </c>
      <c r="E240" s="10">
        <v>2018</v>
      </c>
      <c r="F240" s="10" t="s">
        <v>1294</v>
      </c>
      <c r="G240" s="10" t="s">
        <v>1295</v>
      </c>
      <c r="H240" s="10">
        <v>2.3330000000000002</v>
      </c>
      <c r="I240" s="10" t="s">
        <v>37</v>
      </c>
      <c r="J240" s="10" t="s">
        <v>30</v>
      </c>
      <c r="K240" s="10" t="s">
        <v>54</v>
      </c>
      <c r="L240" s="10" t="s">
        <v>162</v>
      </c>
      <c r="M240" s="10" t="s">
        <v>39</v>
      </c>
      <c r="N240" s="10" t="s">
        <v>176</v>
      </c>
      <c r="O240" s="10" t="s">
        <v>1296</v>
      </c>
      <c r="P240" s="15" t="s">
        <v>1297</v>
      </c>
      <c r="Q240" s="10" t="s">
        <v>1546</v>
      </c>
      <c r="R240" s="10">
        <v>0.8</v>
      </c>
      <c r="V240" s="10" t="s">
        <v>1514</v>
      </c>
      <c r="X240" s="10" t="s">
        <v>415</v>
      </c>
      <c r="Y240" s="10" t="s">
        <v>415</v>
      </c>
      <c r="Z240" s="10" t="s">
        <v>1298</v>
      </c>
      <c r="AA240" s="14">
        <v>34</v>
      </c>
      <c r="AB240" s="14">
        <v>87</v>
      </c>
      <c r="AC240" s="10" t="s">
        <v>1870</v>
      </c>
      <c r="AD240" s="10" t="s">
        <v>1870</v>
      </c>
      <c r="AE240" s="10" t="s">
        <v>1868</v>
      </c>
      <c r="AF240" s="10" t="s">
        <v>1868</v>
      </c>
    </row>
    <row r="241" spans="1:32">
      <c r="A241" s="10">
        <v>159</v>
      </c>
      <c r="B241" s="10" t="s">
        <v>1299</v>
      </c>
      <c r="C241" s="10" t="s">
        <v>1300</v>
      </c>
      <c r="D241" s="14" t="s">
        <v>1301</v>
      </c>
      <c r="E241" s="10">
        <v>2018</v>
      </c>
      <c r="F241" s="10" t="s">
        <v>536</v>
      </c>
      <c r="G241" s="10" t="s">
        <v>1302</v>
      </c>
      <c r="H241" s="10">
        <v>1.954</v>
      </c>
      <c r="I241" s="10" t="s">
        <v>37</v>
      </c>
      <c r="J241" s="10" t="s">
        <v>30</v>
      </c>
      <c r="K241" s="10" t="s">
        <v>54</v>
      </c>
      <c r="L241" s="10" t="s">
        <v>153</v>
      </c>
      <c r="M241" s="10" t="s">
        <v>39</v>
      </c>
      <c r="N241" s="10" t="s">
        <v>1303</v>
      </c>
      <c r="O241" s="10" t="s">
        <v>1304</v>
      </c>
      <c r="P241" s="15" t="s">
        <v>1305</v>
      </c>
      <c r="Q241" s="10" t="s">
        <v>1543</v>
      </c>
      <c r="R241" s="10">
        <f>(180+250)/200</f>
        <v>2.15</v>
      </c>
      <c r="V241" s="10" t="s">
        <v>1514</v>
      </c>
      <c r="X241" s="10" t="s">
        <v>43</v>
      </c>
      <c r="Y241" s="10" t="s">
        <v>60</v>
      </c>
      <c r="Z241" s="10" t="s">
        <v>1306</v>
      </c>
      <c r="AA241" s="14">
        <v>58.77</v>
      </c>
      <c r="AB241" s="14">
        <v>-93.26</v>
      </c>
      <c r="AC241" s="10" t="s">
        <v>1864</v>
      </c>
      <c r="AD241" s="10" t="s">
        <v>1864</v>
      </c>
      <c r="AE241" s="10" t="s">
        <v>1866</v>
      </c>
      <c r="AF241" s="10" t="s">
        <v>1866</v>
      </c>
    </row>
    <row r="242" spans="1:32">
      <c r="A242" s="10">
        <v>160</v>
      </c>
      <c r="B242" s="10" t="s">
        <v>1307</v>
      </c>
      <c r="C242" s="10" t="s">
        <v>1308</v>
      </c>
      <c r="D242" s="14">
        <v>6</v>
      </c>
      <c r="E242" s="10">
        <v>2018</v>
      </c>
      <c r="F242" s="10" t="s">
        <v>306</v>
      </c>
      <c r="G242" s="10" t="s">
        <v>1309</v>
      </c>
      <c r="H242" s="10" t="s">
        <v>58</v>
      </c>
      <c r="I242" s="10" t="s">
        <v>37</v>
      </c>
      <c r="J242" s="10" t="s">
        <v>30</v>
      </c>
      <c r="K242" s="10" t="s">
        <v>23</v>
      </c>
      <c r="L242" s="10" t="s">
        <v>38</v>
      </c>
      <c r="M242" s="10" t="s">
        <v>39</v>
      </c>
      <c r="N242" s="10" t="s">
        <v>589</v>
      </c>
      <c r="O242" s="10" t="s">
        <v>1310</v>
      </c>
      <c r="P242" s="15" t="s">
        <v>1311</v>
      </c>
      <c r="Q242" s="10" t="s">
        <v>1544</v>
      </c>
      <c r="R242" s="10">
        <f>(11.1+15.2)/2</f>
        <v>13.149999999999999</v>
      </c>
      <c r="V242" s="10" t="s">
        <v>1514</v>
      </c>
      <c r="X242" s="10" t="s">
        <v>43</v>
      </c>
      <c r="Y242" s="10" t="s">
        <v>43</v>
      </c>
      <c r="Z242" s="10" t="s">
        <v>1312</v>
      </c>
      <c r="AA242" s="14">
        <v>71.5</v>
      </c>
      <c r="AB242" s="14">
        <v>-156</v>
      </c>
      <c r="AC242" s="10" t="s">
        <v>1864</v>
      </c>
      <c r="AD242" s="10" t="s">
        <v>1864</v>
      </c>
      <c r="AE242" s="10" t="s">
        <v>1866</v>
      </c>
      <c r="AF242" s="10" t="s">
        <v>1866</v>
      </c>
    </row>
    <row r="243" spans="1:32">
      <c r="A243" s="10">
        <v>160</v>
      </c>
      <c r="K243" s="10" t="s">
        <v>23</v>
      </c>
      <c r="L243" s="10" t="s">
        <v>38</v>
      </c>
      <c r="M243" s="10" t="s">
        <v>39</v>
      </c>
      <c r="N243" s="10" t="s">
        <v>589</v>
      </c>
      <c r="O243" s="10" t="s">
        <v>682</v>
      </c>
      <c r="P243" s="15" t="s">
        <v>683</v>
      </c>
      <c r="Q243" s="10" t="s">
        <v>1544</v>
      </c>
      <c r="R243" s="10">
        <v>16</v>
      </c>
      <c r="V243" s="10" t="s">
        <v>1514</v>
      </c>
    </row>
    <row r="244" spans="1:32">
      <c r="A244" s="10">
        <v>161</v>
      </c>
      <c r="B244" s="10" t="s">
        <v>1313</v>
      </c>
      <c r="C244" s="10" t="s">
        <v>1314</v>
      </c>
      <c r="D244" s="14" t="s">
        <v>30</v>
      </c>
      <c r="E244" s="10">
        <v>2018</v>
      </c>
      <c r="F244" s="10" t="s">
        <v>1315</v>
      </c>
      <c r="G244" s="10" t="s">
        <v>1316</v>
      </c>
      <c r="H244" s="10">
        <v>2.734</v>
      </c>
      <c r="I244" s="10" t="s">
        <v>37</v>
      </c>
      <c r="J244" s="10" t="s">
        <v>30</v>
      </c>
      <c r="K244" s="10" t="s">
        <v>45</v>
      </c>
      <c r="L244" s="10" t="s">
        <v>46</v>
      </c>
      <c r="M244" s="10" t="s">
        <v>268</v>
      </c>
      <c r="O244" s="10" t="s">
        <v>1317</v>
      </c>
      <c r="P244" s="15" t="s">
        <v>1318</v>
      </c>
      <c r="Q244" s="10" t="s">
        <v>1543</v>
      </c>
      <c r="R244" s="10">
        <v>2</v>
      </c>
      <c r="V244" s="10" t="s">
        <v>794</v>
      </c>
      <c r="X244" s="10" t="s">
        <v>43</v>
      </c>
      <c r="Y244" s="10" t="s">
        <v>1320</v>
      </c>
      <c r="Z244" s="10" t="s">
        <v>1319</v>
      </c>
      <c r="AA244" s="14">
        <v>50.148000000000003</v>
      </c>
      <c r="AB244" s="14">
        <v>101.52</v>
      </c>
      <c r="AC244" s="10" t="s">
        <v>1864</v>
      </c>
      <c r="AD244" s="10" t="s">
        <v>1870</v>
      </c>
      <c r="AE244" s="10" t="s">
        <v>1866</v>
      </c>
      <c r="AF244" s="10" t="s">
        <v>1868</v>
      </c>
    </row>
    <row r="245" spans="1:32">
      <c r="A245" s="10">
        <v>162</v>
      </c>
      <c r="B245" s="10" t="s">
        <v>1321</v>
      </c>
      <c r="C245" s="10" t="s">
        <v>1322</v>
      </c>
      <c r="D245" s="14" t="s">
        <v>1323</v>
      </c>
      <c r="E245" s="10">
        <v>2018</v>
      </c>
      <c r="F245" s="10" t="s">
        <v>1324</v>
      </c>
      <c r="G245" s="10" t="s">
        <v>1325</v>
      </c>
      <c r="H245" s="10">
        <v>2.766</v>
      </c>
      <c r="I245" s="10" t="s">
        <v>37</v>
      </c>
      <c r="J245" s="10" t="s">
        <v>30</v>
      </c>
      <c r="K245" s="10" t="s">
        <v>23</v>
      </c>
      <c r="L245" s="10" t="s">
        <v>38</v>
      </c>
      <c r="M245" s="10" t="s">
        <v>95</v>
      </c>
      <c r="O245" s="10" t="s">
        <v>1326</v>
      </c>
      <c r="P245" s="15" t="s">
        <v>1327</v>
      </c>
      <c r="Q245" s="10" t="s">
        <v>1548</v>
      </c>
      <c r="R245" s="10">
        <f>(76+96)/200</f>
        <v>0.86</v>
      </c>
      <c r="V245" s="10" t="s">
        <v>1514</v>
      </c>
      <c r="X245" s="10" t="s">
        <v>43</v>
      </c>
      <c r="Y245" s="10" t="s">
        <v>119</v>
      </c>
      <c r="Z245" s="10" t="s">
        <v>1328</v>
      </c>
      <c r="AA245" s="14">
        <v>-12.534000000000001</v>
      </c>
      <c r="AB245" s="14">
        <v>130.41399999999999</v>
      </c>
      <c r="AC245" s="10" t="s">
        <v>1864</v>
      </c>
      <c r="AD245" s="10" t="s">
        <v>1864</v>
      </c>
      <c r="AE245" s="10" t="s">
        <v>1867</v>
      </c>
      <c r="AF245" s="10" t="s">
        <v>1867</v>
      </c>
    </row>
    <row r="246" spans="1:32">
      <c r="A246" s="10">
        <v>162</v>
      </c>
      <c r="H246" s="17"/>
      <c r="K246" s="10" t="s">
        <v>23</v>
      </c>
      <c r="L246" s="10" t="s">
        <v>38</v>
      </c>
      <c r="M246" s="10" t="s">
        <v>95</v>
      </c>
      <c r="O246" s="10" t="s">
        <v>705</v>
      </c>
      <c r="P246" s="15" t="s">
        <v>706</v>
      </c>
      <c r="Q246" s="10" t="s">
        <v>1547</v>
      </c>
      <c r="R246" s="10">
        <v>1.1000000000000001</v>
      </c>
      <c r="V246" s="10" t="s">
        <v>1514</v>
      </c>
      <c r="Y246" s="10" t="s">
        <v>119</v>
      </c>
      <c r="Z246" s="10" t="s">
        <v>1329</v>
      </c>
      <c r="AA246" s="14">
        <v>-14.83</v>
      </c>
      <c r="AB246" s="14">
        <v>128.37</v>
      </c>
      <c r="AD246" s="10" t="s">
        <v>1864</v>
      </c>
      <c r="AF246" s="10" t="s">
        <v>1867</v>
      </c>
    </row>
    <row r="247" spans="1:32">
      <c r="A247" s="10">
        <v>162</v>
      </c>
      <c r="K247" s="10" t="s">
        <v>23</v>
      </c>
      <c r="L247" s="10" t="s">
        <v>38</v>
      </c>
      <c r="M247" s="10" t="s">
        <v>95</v>
      </c>
      <c r="O247" s="10" t="s">
        <v>1269</v>
      </c>
      <c r="P247" s="15" t="s">
        <v>619</v>
      </c>
      <c r="Q247" s="10" t="s">
        <v>1544</v>
      </c>
      <c r="R247" s="10">
        <v>6.5</v>
      </c>
      <c r="V247" s="10" t="s">
        <v>1514</v>
      </c>
      <c r="Y247" s="10" t="s">
        <v>119</v>
      </c>
      <c r="Z247" s="10" t="s">
        <v>1330</v>
      </c>
      <c r="AA247" s="14">
        <v>-15.45</v>
      </c>
      <c r="AB247" s="14">
        <v>124.4</v>
      </c>
      <c r="AD247" s="10" t="s">
        <v>1864</v>
      </c>
      <c r="AF247" s="10" t="s">
        <v>1867</v>
      </c>
    </row>
    <row r="248" spans="1:32">
      <c r="A248" s="10">
        <v>162</v>
      </c>
      <c r="K248" s="10" t="s">
        <v>23</v>
      </c>
      <c r="L248" s="10" t="s">
        <v>24</v>
      </c>
      <c r="M248" s="10" t="s">
        <v>25</v>
      </c>
      <c r="N248" s="10" t="s">
        <v>215</v>
      </c>
      <c r="O248" s="10" t="s">
        <v>1331</v>
      </c>
      <c r="P248" s="15" t="s">
        <v>736</v>
      </c>
      <c r="Q248" s="10" t="s">
        <v>1544</v>
      </c>
      <c r="R248" s="10">
        <v>0.47</v>
      </c>
      <c r="V248" s="10" t="s">
        <v>301</v>
      </c>
    </row>
    <row r="249" spans="1:32">
      <c r="A249" s="10">
        <v>163</v>
      </c>
      <c r="B249" s="10" t="s">
        <v>1332</v>
      </c>
      <c r="C249" s="10" t="s">
        <v>1333</v>
      </c>
      <c r="D249" s="14" t="s">
        <v>1334</v>
      </c>
      <c r="E249" s="10">
        <v>2018</v>
      </c>
      <c r="F249" s="10" t="s">
        <v>1130</v>
      </c>
      <c r="G249" s="10" t="s">
        <v>1335</v>
      </c>
      <c r="H249" s="10">
        <v>6.3630000000000004</v>
      </c>
      <c r="I249" s="10" t="s">
        <v>37</v>
      </c>
      <c r="J249" s="10" t="s">
        <v>30</v>
      </c>
      <c r="K249" s="10" t="s">
        <v>54</v>
      </c>
      <c r="L249" s="10" t="s">
        <v>1336</v>
      </c>
      <c r="M249" s="10" t="s">
        <v>39</v>
      </c>
      <c r="O249" s="10" t="s">
        <v>1337</v>
      </c>
      <c r="P249" s="15" t="s">
        <v>1338</v>
      </c>
      <c r="Q249" s="10" t="s">
        <v>1544</v>
      </c>
      <c r="R249" s="10">
        <v>0.28000000000000003</v>
      </c>
      <c r="V249" s="10" t="s">
        <v>1514</v>
      </c>
      <c r="X249" s="10" t="s">
        <v>43</v>
      </c>
      <c r="Y249" s="10" t="s">
        <v>43</v>
      </c>
      <c r="Z249" s="10" t="s">
        <v>1339</v>
      </c>
      <c r="AC249" s="10" t="s">
        <v>1864</v>
      </c>
      <c r="AD249" s="10" t="s">
        <v>1864</v>
      </c>
      <c r="AE249" s="10" t="s">
        <v>1866</v>
      </c>
      <c r="AF249" s="10" t="s">
        <v>1866</v>
      </c>
    </row>
    <row r="250" spans="1:32">
      <c r="A250" s="10">
        <v>164</v>
      </c>
      <c r="B250" s="10" t="s">
        <v>1503</v>
      </c>
      <c r="C250" s="10" t="s">
        <v>1340</v>
      </c>
      <c r="D250" s="14" t="s">
        <v>1341</v>
      </c>
      <c r="E250" s="10">
        <v>2018</v>
      </c>
      <c r="F250" s="10" t="s">
        <v>625</v>
      </c>
      <c r="H250" s="10" t="s">
        <v>58</v>
      </c>
      <c r="I250" s="10" t="s">
        <v>21</v>
      </c>
      <c r="J250" s="10" t="s">
        <v>53</v>
      </c>
      <c r="K250" s="10" t="s">
        <v>54</v>
      </c>
      <c r="L250" s="10" t="s">
        <v>162</v>
      </c>
      <c r="M250" s="10" t="s">
        <v>1925</v>
      </c>
      <c r="N250" s="10" t="s">
        <v>802</v>
      </c>
      <c r="O250" s="10" t="s">
        <v>1342</v>
      </c>
      <c r="P250" s="15" t="s">
        <v>1343</v>
      </c>
      <c r="Q250" s="10" t="s">
        <v>1544</v>
      </c>
      <c r="U250" s="10">
        <v>7.0000000000000007E-2</v>
      </c>
      <c r="V250" s="10" t="s">
        <v>29</v>
      </c>
      <c r="X250" s="10" t="s">
        <v>415</v>
      </c>
      <c r="Y250" s="10" t="s">
        <v>415</v>
      </c>
      <c r="Z250" s="10" t="s">
        <v>1344</v>
      </c>
      <c r="AA250" s="14">
        <v>44.215555559999999</v>
      </c>
      <c r="AB250" s="14">
        <v>84.998611109999999</v>
      </c>
      <c r="AC250" s="10" t="s">
        <v>1870</v>
      </c>
      <c r="AD250" s="10" t="s">
        <v>1870</v>
      </c>
      <c r="AE250" s="10" t="s">
        <v>1868</v>
      </c>
      <c r="AF250" s="10" t="s">
        <v>1868</v>
      </c>
    </row>
    <row r="251" spans="1:32">
      <c r="A251" s="10">
        <v>165</v>
      </c>
      <c r="B251" s="10" t="s">
        <v>1345</v>
      </c>
      <c r="C251" s="10" t="s">
        <v>1346</v>
      </c>
      <c r="D251" s="14" t="s">
        <v>30</v>
      </c>
      <c r="E251" s="10">
        <v>2018</v>
      </c>
      <c r="F251" s="10" t="s">
        <v>1347</v>
      </c>
      <c r="G251" s="10" t="s">
        <v>1348</v>
      </c>
      <c r="H251" s="10">
        <v>1.7230000000000001</v>
      </c>
      <c r="I251" s="10" t="s">
        <v>21</v>
      </c>
      <c r="J251" s="10" t="s">
        <v>768</v>
      </c>
      <c r="K251" s="10" t="s">
        <v>45</v>
      </c>
      <c r="L251" s="10" t="s">
        <v>114</v>
      </c>
      <c r="M251" s="10" t="s">
        <v>84</v>
      </c>
      <c r="N251" s="10" t="s">
        <v>115</v>
      </c>
      <c r="O251" s="10" t="s">
        <v>1349</v>
      </c>
      <c r="P251" s="15" t="s">
        <v>1350</v>
      </c>
      <c r="Q251" s="10" t="s">
        <v>1544</v>
      </c>
      <c r="S251" s="10">
        <v>100</v>
      </c>
      <c r="V251" s="10" t="s">
        <v>29</v>
      </c>
      <c r="W251" s="10" t="s">
        <v>1351</v>
      </c>
      <c r="X251" s="10" t="s">
        <v>60</v>
      </c>
      <c r="Y251" s="10" t="s">
        <v>60</v>
      </c>
      <c r="Z251" s="10" t="s">
        <v>1352</v>
      </c>
      <c r="AA251" s="14">
        <v>44.383723199999999</v>
      </c>
      <c r="AB251" s="14">
        <v>-77.875571100000002</v>
      </c>
      <c r="AC251" s="10" t="s">
        <v>1864</v>
      </c>
      <c r="AD251" s="10" t="s">
        <v>1864</v>
      </c>
      <c r="AE251" s="10" t="s">
        <v>1866</v>
      </c>
      <c r="AF251" s="10" t="s">
        <v>1866</v>
      </c>
    </row>
    <row r="252" spans="1:32">
      <c r="A252" s="10">
        <v>166</v>
      </c>
      <c r="B252" s="10" t="s">
        <v>1353</v>
      </c>
      <c r="C252" s="10" t="s">
        <v>1354</v>
      </c>
      <c r="D252" s="14" t="s">
        <v>1355</v>
      </c>
      <c r="E252" s="10">
        <v>2018</v>
      </c>
      <c r="F252" s="10" t="s">
        <v>544</v>
      </c>
      <c r="G252" s="10" t="s">
        <v>1356</v>
      </c>
      <c r="H252" s="10">
        <v>2.4750000000000001</v>
      </c>
      <c r="I252" s="10" t="s">
        <v>21</v>
      </c>
      <c r="J252" s="10" t="s">
        <v>113</v>
      </c>
      <c r="K252" s="10" t="s">
        <v>23</v>
      </c>
      <c r="L252" s="10" t="s">
        <v>38</v>
      </c>
      <c r="M252" s="10" t="s">
        <v>717</v>
      </c>
      <c r="O252" s="10" t="s">
        <v>1357</v>
      </c>
      <c r="S252" s="10">
        <v>10</v>
      </c>
      <c r="V252" s="10" t="s">
        <v>29</v>
      </c>
      <c r="W252" s="10" t="s">
        <v>1358</v>
      </c>
      <c r="X252" s="10" t="s">
        <v>119</v>
      </c>
      <c r="Y252" s="10" t="s">
        <v>119</v>
      </c>
      <c r="Z252" s="10" t="s">
        <v>1359</v>
      </c>
      <c r="AA252" s="29">
        <v>18.812899999999999</v>
      </c>
      <c r="AB252" s="29">
        <v>146.42670000000001</v>
      </c>
      <c r="AC252" s="10" t="s">
        <v>1864</v>
      </c>
      <c r="AD252" s="10" t="s">
        <v>1864</v>
      </c>
      <c r="AE252" s="10" t="s">
        <v>1867</v>
      </c>
      <c r="AF252" s="10" t="s">
        <v>1867</v>
      </c>
    </row>
    <row r="253" spans="1:32">
      <c r="A253" s="10">
        <v>167</v>
      </c>
      <c r="B253" s="10" t="s">
        <v>1360</v>
      </c>
      <c r="C253" s="10" t="s">
        <v>1361</v>
      </c>
      <c r="D253" s="14" t="s">
        <v>1362</v>
      </c>
      <c r="E253" s="10">
        <v>2018</v>
      </c>
      <c r="F253" s="10" t="s">
        <v>544</v>
      </c>
      <c r="G253" s="10" t="s">
        <v>1363</v>
      </c>
      <c r="H253" s="10">
        <v>2.4750000000000001</v>
      </c>
      <c r="I253" s="10" t="s">
        <v>21</v>
      </c>
      <c r="J253" s="10" t="s">
        <v>1373</v>
      </c>
      <c r="K253" s="10" t="s">
        <v>54</v>
      </c>
      <c r="L253" s="10" t="s">
        <v>127</v>
      </c>
      <c r="M253" s="10" t="s">
        <v>55</v>
      </c>
      <c r="N253" s="10" t="s">
        <v>1364</v>
      </c>
      <c r="O253" s="10" t="s">
        <v>1365</v>
      </c>
      <c r="P253" s="15" t="s">
        <v>1366</v>
      </c>
      <c r="Q253" s="10" t="s">
        <v>1549</v>
      </c>
      <c r="S253" s="10">
        <v>10</v>
      </c>
      <c r="V253" s="10" t="s">
        <v>29</v>
      </c>
      <c r="W253" s="10" t="s">
        <v>1367</v>
      </c>
      <c r="X253" s="10" t="s">
        <v>119</v>
      </c>
      <c r="Y253" s="10" t="s">
        <v>72</v>
      </c>
      <c r="Z253" s="10" t="s">
        <v>1368</v>
      </c>
      <c r="AA253" s="14">
        <v>-29.078333000000001</v>
      </c>
      <c r="AB253" s="14">
        <v>153.25277800000001</v>
      </c>
      <c r="AC253" s="10" t="s">
        <v>1864</v>
      </c>
      <c r="AD253" s="10" t="s">
        <v>1864</v>
      </c>
      <c r="AE253" s="10" t="s">
        <v>1867</v>
      </c>
      <c r="AF253" s="10" t="s">
        <v>1867</v>
      </c>
    </row>
    <row r="254" spans="1:32">
      <c r="A254" s="10">
        <v>168</v>
      </c>
      <c r="B254" s="10" t="s">
        <v>1369</v>
      </c>
      <c r="C254" s="10" t="s">
        <v>1370</v>
      </c>
      <c r="D254" s="14" t="s">
        <v>1371</v>
      </c>
      <c r="E254" s="10">
        <v>2018</v>
      </c>
      <c r="F254" s="10" t="s">
        <v>544</v>
      </c>
      <c r="G254" s="10" t="s">
        <v>1372</v>
      </c>
      <c r="H254" s="10">
        <v>2.4750000000000001</v>
      </c>
      <c r="I254" s="10" t="s">
        <v>21</v>
      </c>
      <c r="J254" s="10" t="s">
        <v>1373</v>
      </c>
      <c r="K254" s="10" t="s">
        <v>54</v>
      </c>
      <c r="L254" s="10" t="s">
        <v>114</v>
      </c>
      <c r="M254" s="10" t="s">
        <v>55</v>
      </c>
      <c r="O254" s="10" t="s">
        <v>1374</v>
      </c>
      <c r="P254" s="31" t="s">
        <v>1375</v>
      </c>
      <c r="Q254" s="10" t="s">
        <v>1544</v>
      </c>
      <c r="S254" s="10">
        <v>50</v>
      </c>
      <c r="V254" s="10" t="s">
        <v>29</v>
      </c>
      <c r="W254" s="10" t="s">
        <v>1376</v>
      </c>
      <c r="X254" s="10" t="s">
        <v>119</v>
      </c>
      <c r="Y254" s="10" t="s">
        <v>119</v>
      </c>
      <c r="Z254" s="10" t="s">
        <v>1377</v>
      </c>
      <c r="AA254" s="14">
        <v>-22.052897699999999</v>
      </c>
      <c r="AB254" s="14">
        <v>113.86816210000001</v>
      </c>
      <c r="AC254" s="10" t="s">
        <v>1864</v>
      </c>
      <c r="AD254" s="10" t="s">
        <v>1864</v>
      </c>
      <c r="AE254" s="10" t="s">
        <v>1867</v>
      </c>
      <c r="AF254" s="10" t="s">
        <v>1867</v>
      </c>
    </row>
    <row r="255" spans="1:32">
      <c r="A255" s="10">
        <v>168</v>
      </c>
      <c r="K255" s="10" t="s">
        <v>54</v>
      </c>
      <c r="L255" s="10" t="s">
        <v>114</v>
      </c>
      <c r="M255" s="10" t="s">
        <v>55</v>
      </c>
      <c r="O255" s="5" t="s">
        <v>1378</v>
      </c>
      <c r="P255" s="15" t="s">
        <v>1379</v>
      </c>
      <c r="S255" s="10">
        <v>100</v>
      </c>
      <c r="V255" s="10" t="s">
        <v>29</v>
      </c>
      <c r="W255" s="10" t="s">
        <v>1380</v>
      </c>
    </row>
    <row r="256" spans="1:32">
      <c r="A256" s="10">
        <v>169</v>
      </c>
      <c r="B256" s="10" t="s">
        <v>1381</v>
      </c>
      <c r="C256" s="10" t="s">
        <v>1382</v>
      </c>
      <c r="D256" s="14" t="s">
        <v>800</v>
      </c>
      <c r="E256" s="10">
        <v>2018</v>
      </c>
      <c r="F256" s="10" t="s">
        <v>926</v>
      </c>
      <c r="G256" s="10" t="s">
        <v>1383</v>
      </c>
      <c r="H256" s="10" t="s">
        <v>58</v>
      </c>
      <c r="I256" s="10" t="s">
        <v>37</v>
      </c>
      <c r="J256" s="10" t="s">
        <v>30</v>
      </c>
      <c r="K256" s="10" t="s">
        <v>54</v>
      </c>
      <c r="L256" s="10" t="s">
        <v>1566</v>
      </c>
      <c r="M256" s="10" t="s">
        <v>55</v>
      </c>
      <c r="N256" s="10" t="s">
        <v>1384</v>
      </c>
      <c r="S256" s="10">
        <v>250</v>
      </c>
      <c r="V256" s="10" t="s">
        <v>29</v>
      </c>
      <c r="W256" s="10" t="s">
        <v>1385</v>
      </c>
      <c r="X256" s="10" t="s">
        <v>31</v>
      </c>
      <c r="Y256" s="10" t="s">
        <v>622</v>
      </c>
      <c r="Z256" s="10" t="s">
        <v>1386</v>
      </c>
      <c r="AA256" s="14">
        <v>5.4700059000000003</v>
      </c>
      <c r="AB256" s="14">
        <v>118.1989861</v>
      </c>
      <c r="AC256" s="10" t="s">
        <v>1864</v>
      </c>
      <c r="AD256" s="10" t="s">
        <v>1870</v>
      </c>
      <c r="AE256" s="10" t="s">
        <v>1865</v>
      </c>
      <c r="AF256" s="10" t="s">
        <v>1868</v>
      </c>
    </row>
    <row r="257" spans="1:94">
      <c r="A257" s="10">
        <v>170</v>
      </c>
      <c r="B257" s="10" t="s">
        <v>1387</v>
      </c>
      <c r="C257" s="10" t="s">
        <v>1388</v>
      </c>
      <c r="D257" s="14">
        <v>39</v>
      </c>
      <c r="E257" s="10">
        <v>2018</v>
      </c>
      <c r="F257" s="10" t="s">
        <v>1389</v>
      </c>
      <c r="G257" s="10" t="s">
        <v>1390</v>
      </c>
      <c r="H257" s="10">
        <v>1.782</v>
      </c>
      <c r="I257" s="10" t="s">
        <v>37</v>
      </c>
      <c r="J257" s="10" t="s">
        <v>30</v>
      </c>
      <c r="K257" s="10" t="s">
        <v>54</v>
      </c>
      <c r="L257" s="10" t="s">
        <v>127</v>
      </c>
      <c r="M257" s="10" t="s">
        <v>39</v>
      </c>
      <c r="O257" s="10" t="s">
        <v>1391</v>
      </c>
      <c r="P257" s="15" t="s">
        <v>178</v>
      </c>
      <c r="Q257" s="10" t="s">
        <v>1544</v>
      </c>
      <c r="R257" s="10">
        <v>0.95</v>
      </c>
      <c r="V257" s="10" t="s">
        <v>29</v>
      </c>
      <c r="X257" s="10" t="s">
        <v>1392</v>
      </c>
      <c r="Y257" s="10" t="s">
        <v>1392</v>
      </c>
      <c r="Z257" s="10" t="s">
        <v>1393</v>
      </c>
      <c r="AA257" s="14">
        <v>53.092027299999998</v>
      </c>
      <c r="AB257" s="14">
        <v>15.9558436</v>
      </c>
      <c r="AC257" s="10" t="s">
        <v>1870</v>
      </c>
      <c r="AD257" s="10" t="s">
        <v>1870</v>
      </c>
      <c r="AE257" s="10" t="s">
        <v>1865</v>
      </c>
      <c r="AF257" s="10" t="s">
        <v>1865</v>
      </c>
    </row>
    <row r="258" spans="1:94">
      <c r="A258" s="10">
        <v>170</v>
      </c>
      <c r="K258" s="10" t="s">
        <v>54</v>
      </c>
      <c r="L258" s="10" t="s">
        <v>127</v>
      </c>
      <c r="M258" s="10" t="s">
        <v>39</v>
      </c>
      <c r="O258" s="10" t="s">
        <v>377</v>
      </c>
      <c r="P258" s="15" t="s">
        <v>378</v>
      </c>
      <c r="Q258" s="10" t="s">
        <v>1544</v>
      </c>
      <c r="R258" s="10">
        <v>1.85</v>
      </c>
      <c r="V258" s="10" t="s">
        <v>29</v>
      </c>
    </row>
    <row r="259" spans="1:94">
      <c r="A259" s="10">
        <v>170</v>
      </c>
      <c r="K259" s="10" t="s">
        <v>54</v>
      </c>
      <c r="L259" s="10" t="s">
        <v>127</v>
      </c>
      <c r="M259" s="10" t="s">
        <v>39</v>
      </c>
      <c r="O259" s="10" t="s">
        <v>1394</v>
      </c>
      <c r="P259" s="15" t="s">
        <v>1395</v>
      </c>
      <c r="Q259" s="10" t="s">
        <v>1544</v>
      </c>
      <c r="R259" s="10">
        <v>1.25</v>
      </c>
      <c r="V259" s="10" t="s">
        <v>29</v>
      </c>
    </row>
    <row r="260" spans="1:94">
      <c r="A260" s="10">
        <v>171</v>
      </c>
      <c r="B260" s="10" t="s">
        <v>1396</v>
      </c>
      <c r="C260" s="10" t="s">
        <v>1397</v>
      </c>
      <c r="D260" s="14" t="s">
        <v>30</v>
      </c>
      <c r="E260" s="10">
        <v>2018</v>
      </c>
      <c r="F260" s="10" t="s">
        <v>306</v>
      </c>
      <c r="G260" s="10" t="s">
        <v>1398</v>
      </c>
      <c r="H260" s="10" t="s">
        <v>58</v>
      </c>
      <c r="I260" s="10" t="s">
        <v>37</v>
      </c>
      <c r="J260" s="10" t="s">
        <v>30</v>
      </c>
      <c r="K260" s="10" t="s">
        <v>23</v>
      </c>
      <c r="L260" s="10" t="s">
        <v>127</v>
      </c>
      <c r="M260" s="10" t="s">
        <v>39</v>
      </c>
      <c r="N260" s="10" t="s">
        <v>506</v>
      </c>
      <c r="O260" s="10" t="s">
        <v>1399</v>
      </c>
      <c r="P260" s="15" t="s">
        <v>1400</v>
      </c>
      <c r="Q260" s="10" t="s">
        <v>1544</v>
      </c>
      <c r="R260" s="10">
        <v>1.75</v>
      </c>
      <c r="V260" s="10" t="s">
        <v>1514</v>
      </c>
      <c r="X260" s="10" t="s">
        <v>72</v>
      </c>
      <c r="Y260" s="10" t="s">
        <v>72</v>
      </c>
      <c r="Z260" s="10" t="s">
        <v>1401</v>
      </c>
      <c r="AA260" s="14">
        <f>-42+-14/60</f>
        <v>-42.233333333333334</v>
      </c>
      <c r="AB260" s="14">
        <f>173.49</f>
        <v>173.49</v>
      </c>
      <c r="AC260" s="10" t="s">
        <v>1864</v>
      </c>
      <c r="AD260" s="10" t="s">
        <v>1864</v>
      </c>
      <c r="AE260" s="10" t="s">
        <v>1867</v>
      </c>
      <c r="AF260" s="10" t="s">
        <v>1867</v>
      </c>
    </row>
    <row r="261" spans="1:94">
      <c r="A261" s="10">
        <v>171</v>
      </c>
      <c r="P261" s="15"/>
      <c r="Y261" s="10" t="s">
        <v>72</v>
      </c>
      <c r="Z261" s="10" t="s">
        <v>1402</v>
      </c>
      <c r="AA261" s="14">
        <v>-42.423018999999996</v>
      </c>
      <c r="AB261" s="14">
        <v>173.71390120000001</v>
      </c>
      <c r="AD261" s="10" t="s">
        <v>1864</v>
      </c>
      <c r="AF261" s="10" t="s">
        <v>1867</v>
      </c>
    </row>
    <row r="262" spans="1:94">
      <c r="A262" s="10">
        <v>172</v>
      </c>
      <c r="B262" s="10" t="s">
        <v>1403</v>
      </c>
      <c r="C262" s="10" t="s">
        <v>1404</v>
      </c>
      <c r="D262" s="14">
        <v>39</v>
      </c>
      <c r="E262" s="10">
        <v>2018</v>
      </c>
      <c r="F262" s="10" t="s">
        <v>1389</v>
      </c>
      <c r="G262" s="10" t="s">
        <v>1405</v>
      </c>
      <c r="H262" s="10">
        <v>1.782</v>
      </c>
      <c r="I262" s="10" t="s">
        <v>37</v>
      </c>
      <c r="J262" s="10" t="s">
        <v>30</v>
      </c>
      <c r="K262" s="10" t="s">
        <v>54</v>
      </c>
      <c r="L262" s="10" t="s">
        <v>1406</v>
      </c>
      <c r="M262" s="10" t="s">
        <v>39</v>
      </c>
      <c r="O262" s="10" t="s">
        <v>1407</v>
      </c>
      <c r="P262" s="15" t="s">
        <v>1408</v>
      </c>
      <c r="Q262" s="10" t="s">
        <v>1543</v>
      </c>
      <c r="R262" s="10">
        <v>3.6</v>
      </c>
      <c r="V262" s="10" t="s">
        <v>29</v>
      </c>
      <c r="X262" s="10" t="s">
        <v>415</v>
      </c>
      <c r="Y262" s="10" t="s">
        <v>415</v>
      </c>
      <c r="Z262" s="10" t="s">
        <v>1409</v>
      </c>
      <c r="AA262" s="14">
        <f>37+9/60</f>
        <v>37.15</v>
      </c>
      <c r="AB262" s="14">
        <f>90+26/60</f>
        <v>90.433333333333337</v>
      </c>
      <c r="AC262" s="10" t="s">
        <v>1870</v>
      </c>
      <c r="AD262" s="10" t="s">
        <v>1870</v>
      </c>
      <c r="AE262" s="10" t="s">
        <v>1868</v>
      </c>
      <c r="AF262" s="10" t="s">
        <v>1868</v>
      </c>
    </row>
    <row r="263" spans="1:94">
      <c r="A263" s="10">
        <v>173</v>
      </c>
      <c r="B263" s="10" t="s">
        <v>1410</v>
      </c>
      <c r="C263" s="10" t="s">
        <v>1411</v>
      </c>
      <c r="D263" s="14">
        <v>8</v>
      </c>
      <c r="E263" s="10">
        <v>2018</v>
      </c>
      <c r="F263" s="10" t="s">
        <v>1412</v>
      </c>
      <c r="G263" s="10" t="s">
        <v>1413</v>
      </c>
      <c r="H263" s="10">
        <v>2.34</v>
      </c>
      <c r="I263" s="10" t="s">
        <v>37</v>
      </c>
      <c r="J263" s="10" t="s">
        <v>30</v>
      </c>
      <c r="K263" s="10" t="s">
        <v>54</v>
      </c>
      <c r="L263" s="10" t="s">
        <v>162</v>
      </c>
      <c r="M263" s="10" t="s">
        <v>25</v>
      </c>
      <c r="N263" s="10" t="s">
        <v>1414</v>
      </c>
      <c r="O263" s="10" t="s">
        <v>1415</v>
      </c>
      <c r="P263" s="15" t="s">
        <v>1416</v>
      </c>
      <c r="Q263" s="10" t="s">
        <v>1544</v>
      </c>
      <c r="R263" s="10">
        <v>0.75</v>
      </c>
      <c r="V263" s="10" t="s">
        <v>301</v>
      </c>
      <c r="X263" s="10" t="s">
        <v>43</v>
      </c>
      <c r="Y263" s="10" t="s">
        <v>60</v>
      </c>
      <c r="Z263" s="10" t="s">
        <v>1914</v>
      </c>
      <c r="AA263" s="14">
        <v>58.725388000000002</v>
      </c>
      <c r="AB263" s="14" t="s">
        <v>1417</v>
      </c>
      <c r="AC263" s="10" t="s">
        <v>1864</v>
      </c>
      <c r="AD263" s="10" t="s">
        <v>1864</v>
      </c>
      <c r="AE263" s="10" t="s">
        <v>1866</v>
      </c>
      <c r="AF263" s="10" t="s">
        <v>1866</v>
      </c>
    </row>
    <row r="264" spans="1:94">
      <c r="A264" s="10">
        <v>174</v>
      </c>
      <c r="B264" s="10" t="s">
        <v>1418</v>
      </c>
      <c r="C264" s="10" t="s">
        <v>1419</v>
      </c>
      <c r="D264" s="14">
        <v>6</v>
      </c>
      <c r="E264" s="10">
        <v>2018</v>
      </c>
      <c r="F264" s="10" t="s">
        <v>306</v>
      </c>
      <c r="G264" s="10" t="s">
        <v>1420</v>
      </c>
      <c r="H264" s="10" t="s">
        <v>58</v>
      </c>
      <c r="I264" s="10" t="s">
        <v>37</v>
      </c>
      <c r="J264" s="10" t="s">
        <v>30</v>
      </c>
      <c r="K264" s="10" t="s">
        <v>23</v>
      </c>
      <c r="L264" s="10" t="s">
        <v>38</v>
      </c>
      <c r="M264" s="10" t="s">
        <v>39</v>
      </c>
      <c r="O264" s="10" t="s">
        <v>682</v>
      </c>
      <c r="P264" s="15" t="s">
        <v>683</v>
      </c>
      <c r="Q264" s="10" t="s">
        <v>1544</v>
      </c>
      <c r="R264" s="10">
        <v>16</v>
      </c>
      <c r="V264" s="10" t="s">
        <v>1514</v>
      </c>
      <c r="X264" s="10" t="s">
        <v>43</v>
      </c>
      <c r="Y264" s="10" t="s">
        <v>43</v>
      </c>
      <c r="Z264" s="10" t="s">
        <v>1421</v>
      </c>
      <c r="AA264" s="14">
        <v>71.5</v>
      </c>
      <c r="AB264" s="14">
        <v>156</v>
      </c>
      <c r="AC264" s="10" t="s">
        <v>1864</v>
      </c>
      <c r="AD264" s="10" t="s">
        <v>1864</v>
      </c>
      <c r="AE264" s="10" t="s">
        <v>1866</v>
      </c>
      <c r="AF264" s="10" t="s">
        <v>1866</v>
      </c>
    </row>
    <row r="265" spans="1:94">
      <c r="A265" s="10">
        <v>174</v>
      </c>
      <c r="K265" s="10" t="s">
        <v>23</v>
      </c>
      <c r="L265" s="10" t="s">
        <v>38</v>
      </c>
      <c r="M265" s="10" t="s">
        <v>39</v>
      </c>
      <c r="O265" s="10" t="s">
        <v>1422</v>
      </c>
      <c r="P265" s="15" t="s">
        <v>1423</v>
      </c>
      <c r="Q265" s="10" t="s">
        <v>1544</v>
      </c>
      <c r="R265" s="10">
        <v>3.8</v>
      </c>
      <c r="V265" s="10" t="s">
        <v>1514</v>
      </c>
    </row>
    <row r="266" spans="1:94">
      <c r="A266" s="10">
        <v>174</v>
      </c>
      <c r="K266" s="10" t="s">
        <v>23</v>
      </c>
      <c r="L266" s="10" t="s">
        <v>38</v>
      </c>
      <c r="M266" s="10" t="s">
        <v>39</v>
      </c>
      <c r="O266" s="10" t="s">
        <v>1424</v>
      </c>
      <c r="P266" s="15" t="s">
        <v>1311</v>
      </c>
      <c r="Q266" s="10" t="s">
        <v>1544</v>
      </c>
      <c r="R266" s="10">
        <f>(11.1+15.2)/2</f>
        <v>13.149999999999999</v>
      </c>
      <c r="V266" s="10" t="s">
        <v>1514</v>
      </c>
    </row>
    <row r="267" spans="1:94" s="40" customFormat="1">
      <c r="A267" s="10">
        <v>175</v>
      </c>
      <c r="B267" s="10" t="s">
        <v>1425</v>
      </c>
      <c r="C267" s="10" t="s">
        <v>1426</v>
      </c>
      <c r="D267" s="14" t="s">
        <v>1427</v>
      </c>
      <c r="E267" s="10">
        <v>2018</v>
      </c>
      <c r="F267" s="10" t="s">
        <v>1428</v>
      </c>
      <c r="G267" s="10" t="s">
        <v>1429</v>
      </c>
      <c r="H267" s="10">
        <v>3.0950000000000002</v>
      </c>
      <c r="I267" s="10" t="s">
        <v>37</v>
      </c>
      <c r="J267" s="10" t="s">
        <v>30</v>
      </c>
      <c r="K267" s="10" t="s">
        <v>23</v>
      </c>
      <c r="L267" s="10" t="s">
        <v>38</v>
      </c>
      <c r="M267" s="10" t="s">
        <v>717</v>
      </c>
      <c r="N267" s="10"/>
      <c r="O267" s="10" t="s">
        <v>1430</v>
      </c>
      <c r="P267" s="10"/>
      <c r="Q267" s="10"/>
      <c r="R267" s="10"/>
      <c r="S267" s="10">
        <v>0.5</v>
      </c>
      <c r="T267" s="10"/>
      <c r="U267" s="10"/>
      <c r="V267" s="10" t="s">
        <v>29</v>
      </c>
      <c r="W267" s="10" t="s">
        <v>1431</v>
      </c>
      <c r="X267" s="10" t="s">
        <v>43</v>
      </c>
      <c r="Y267" s="10" t="s">
        <v>43</v>
      </c>
      <c r="Z267" s="10" t="s">
        <v>1432</v>
      </c>
      <c r="AA267" s="14">
        <v>21.462249700000001</v>
      </c>
      <c r="AB267" s="14">
        <v>-157.82884540000001</v>
      </c>
      <c r="AC267" s="10" t="s">
        <v>1864</v>
      </c>
      <c r="AD267" s="10" t="s">
        <v>1864</v>
      </c>
      <c r="AE267" s="10" t="s">
        <v>1866</v>
      </c>
      <c r="AF267" s="10" t="s">
        <v>1866</v>
      </c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</row>
    <row r="268" spans="1:94" s="40" customFormat="1">
      <c r="A268" s="10">
        <v>176</v>
      </c>
      <c r="B268" s="10" t="s">
        <v>1433</v>
      </c>
      <c r="C268" s="10" t="s">
        <v>1434</v>
      </c>
      <c r="D268" s="14">
        <v>30</v>
      </c>
      <c r="E268" s="10">
        <v>2018</v>
      </c>
      <c r="F268" s="10" t="s">
        <v>1435</v>
      </c>
      <c r="G268" s="10" t="s">
        <v>1436</v>
      </c>
      <c r="H268" s="10">
        <v>2.4129999999999998</v>
      </c>
      <c r="I268" s="10" t="s">
        <v>21</v>
      </c>
      <c r="J268" s="10" t="s">
        <v>394</v>
      </c>
      <c r="K268" s="10" t="s">
        <v>23</v>
      </c>
      <c r="L268" s="10" t="s">
        <v>665</v>
      </c>
      <c r="M268" s="10" t="s">
        <v>717</v>
      </c>
      <c r="N268" s="10"/>
      <c r="O268" s="10" t="s">
        <v>1437</v>
      </c>
      <c r="P268" s="15" t="s">
        <v>1438</v>
      </c>
      <c r="Q268" s="10" t="s">
        <v>1549</v>
      </c>
      <c r="R268" s="10"/>
      <c r="S268" s="10">
        <v>3</v>
      </c>
      <c r="T268" s="10"/>
      <c r="U268" s="10"/>
      <c r="V268" s="10" t="s">
        <v>29</v>
      </c>
      <c r="W268" s="10" t="s">
        <v>1439</v>
      </c>
      <c r="X268" s="10" t="s">
        <v>867</v>
      </c>
      <c r="Y268" s="10" t="s">
        <v>867</v>
      </c>
      <c r="Z268" s="10" t="s">
        <v>1440</v>
      </c>
      <c r="AA268" s="14">
        <v>39.433812799999998</v>
      </c>
      <c r="AB268" s="14">
        <v>-9.2289984999999994</v>
      </c>
      <c r="AC268" s="10" t="s">
        <v>1864</v>
      </c>
      <c r="AD268" s="10" t="s">
        <v>1864</v>
      </c>
      <c r="AE268" s="10" t="s">
        <v>1865</v>
      </c>
      <c r="AF268" s="10" t="s">
        <v>1865</v>
      </c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</row>
    <row r="269" spans="1:94" s="40" customFormat="1">
      <c r="A269" s="10">
        <v>176</v>
      </c>
      <c r="B269" s="10"/>
      <c r="C269" s="10"/>
      <c r="D269" s="14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5"/>
      <c r="Q269" s="10"/>
      <c r="R269" s="10"/>
      <c r="S269" s="10"/>
      <c r="T269" s="10"/>
      <c r="U269" s="10"/>
      <c r="V269" s="10"/>
      <c r="W269" s="10"/>
      <c r="X269" s="10"/>
      <c r="Y269" s="10" t="s">
        <v>867</v>
      </c>
      <c r="Z269" s="10" t="s">
        <v>1441</v>
      </c>
      <c r="AA269" s="14">
        <v>39.384626699999998</v>
      </c>
      <c r="AB269" s="14">
        <v>-9.4723489000000001</v>
      </c>
      <c r="AC269" s="10"/>
      <c r="AD269" s="10" t="s">
        <v>1864</v>
      </c>
      <c r="AE269" s="10"/>
      <c r="AF269" s="10" t="s">
        <v>1865</v>
      </c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</row>
    <row r="270" spans="1:94" s="40" customFormat="1">
      <c r="A270" s="10">
        <v>176</v>
      </c>
      <c r="B270" s="10"/>
      <c r="C270" s="10"/>
      <c r="D270" s="14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5"/>
      <c r="Q270" s="10"/>
      <c r="R270" s="10"/>
      <c r="S270" s="10"/>
      <c r="T270" s="10"/>
      <c r="U270" s="10"/>
      <c r="V270" s="10"/>
      <c r="W270" s="10"/>
      <c r="X270" s="10"/>
      <c r="Y270" s="10" t="s">
        <v>867</v>
      </c>
      <c r="Z270" s="10" t="s">
        <v>1442</v>
      </c>
      <c r="AA270" s="14">
        <v>39.177116499999997</v>
      </c>
      <c r="AB270" s="14">
        <v>-9.3643177000000009</v>
      </c>
      <c r="AC270" s="10"/>
      <c r="AD270" s="10" t="s">
        <v>1864</v>
      </c>
      <c r="AE270" s="10"/>
      <c r="AF270" s="10" t="s">
        <v>1865</v>
      </c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</row>
    <row r="271" spans="1:94" s="40" customFormat="1">
      <c r="A271" s="10">
        <v>176</v>
      </c>
      <c r="B271" s="10"/>
      <c r="C271" s="10"/>
      <c r="D271" s="14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5"/>
      <c r="Q271" s="10"/>
      <c r="R271" s="10"/>
      <c r="S271" s="10"/>
      <c r="T271" s="10"/>
      <c r="U271" s="10"/>
      <c r="V271" s="10"/>
      <c r="W271" s="10"/>
      <c r="X271" s="10"/>
      <c r="Y271" s="10" t="s">
        <v>867</v>
      </c>
      <c r="Z271" s="10" t="s">
        <v>1443</v>
      </c>
      <c r="AA271" s="14">
        <v>38.892137699999999</v>
      </c>
      <c r="AB271" s="14">
        <v>9.4396454999999992</v>
      </c>
      <c r="AC271" s="10"/>
      <c r="AD271" s="10" t="s">
        <v>1864</v>
      </c>
      <c r="AE271" s="10"/>
      <c r="AF271" s="10" t="s">
        <v>1865</v>
      </c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</row>
    <row r="272" spans="1:94" s="40" customFormat="1">
      <c r="A272" s="10">
        <v>176</v>
      </c>
      <c r="B272" s="10"/>
      <c r="C272" s="10"/>
      <c r="D272" s="14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5"/>
      <c r="Q272" s="10"/>
      <c r="R272" s="10"/>
      <c r="S272" s="10"/>
      <c r="T272" s="10"/>
      <c r="U272" s="10"/>
      <c r="V272" s="10"/>
      <c r="W272" s="10"/>
      <c r="X272" s="10"/>
      <c r="Y272" s="10" t="s">
        <v>867</v>
      </c>
      <c r="Z272" s="10" t="s">
        <v>1444</v>
      </c>
      <c r="AA272" s="14">
        <v>38.824240400000001</v>
      </c>
      <c r="AB272" s="14">
        <v>-9.4695777999999997</v>
      </c>
      <c r="AC272" s="10"/>
      <c r="AD272" s="10" t="s">
        <v>1864</v>
      </c>
      <c r="AE272" s="10"/>
      <c r="AF272" s="10" t="s">
        <v>1865</v>
      </c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</row>
    <row r="273" spans="1:94" s="36" customFormat="1">
      <c r="A273" s="10">
        <v>176</v>
      </c>
      <c r="B273" s="10"/>
      <c r="C273" s="10"/>
      <c r="D273" s="14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5"/>
      <c r="Q273" s="10"/>
      <c r="R273" s="10"/>
      <c r="S273" s="10"/>
      <c r="T273" s="10"/>
      <c r="U273" s="10"/>
      <c r="V273" s="10"/>
      <c r="W273" s="10"/>
      <c r="X273" s="10"/>
      <c r="Y273" s="10" t="s">
        <v>867</v>
      </c>
      <c r="Z273" s="10" t="s">
        <v>1445</v>
      </c>
      <c r="AA273" s="14">
        <v>37.116534299999998</v>
      </c>
      <c r="AB273" s="14">
        <v>-8.6242617999999993</v>
      </c>
      <c r="AC273" s="10"/>
      <c r="AD273" s="10" t="s">
        <v>1864</v>
      </c>
      <c r="AE273" s="10"/>
      <c r="AF273" s="10" t="s">
        <v>1865</v>
      </c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</row>
    <row r="274" spans="1:94" s="36" customFormat="1">
      <c r="A274" s="10">
        <v>176</v>
      </c>
      <c r="B274" s="10"/>
      <c r="C274" s="10"/>
      <c r="D274" s="14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 t="s">
        <v>867</v>
      </c>
      <c r="Z274" s="10" t="s">
        <v>1446</v>
      </c>
      <c r="AA274" s="14">
        <v>38.692114599999996</v>
      </c>
      <c r="AB274" s="14">
        <v>-9.3664851999999996</v>
      </c>
      <c r="AC274" s="10"/>
      <c r="AD274" s="10" t="s">
        <v>1864</v>
      </c>
      <c r="AE274" s="10"/>
      <c r="AF274" s="10" t="s">
        <v>1865</v>
      </c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</row>
    <row r="275" spans="1:94" s="38" customFormat="1">
      <c r="A275" s="10">
        <v>176</v>
      </c>
      <c r="B275" s="10"/>
      <c r="C275" s="10"/>
      <c r="D275" s="14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 t="s">
        <v>867</v>
      </c>
      <c r="Z275" s="10" t="s">
        <v>1447</v>
      </c>
      <c r="AA275" s="14">
        <v>38.484891300000001</v>
      </c>
      <c r="AB275" s="14">
        <v>-8.9642683999999999</v>
      </c>
      <c r="AC275" s="10"/>
      <c r="AD275" s="10" t="s">
        <v>1864</v>
      </c>
      <c r="AE275" s="10"/>
      <c r="AF275" s="10" t="s">
        <v>1865</v>
      </c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</row>
    <row r="276" spans="1:94" s="44" customFormat="1">
      <c r="A276" s="10">
        <v>177</v>
      </c>
      <c r="B276" s="10" t="s">
        <v>1448</v>
      </c>
      <c r="C276" s="10" t="s">
        <v>1449</v>
      </c>
      <c r="D276" s="14">
        <v>200</v>
      </c>
      <c r="E276" s="10">
        <v>2018</v>
      </c>
      <c r="F276" s="10" t="s">
        <v>1435</v>
      </c>
      <c r="G276" s="10" t="s">
        <v>1245</v>
      </c>
      <c r="H276" s="10">
        <v>2.4129999999999998</v>
      </c>
      <c r="I276" s="10" t="s">
        <v>21</v>
      </c>
      <c r="J276" s="10" t="s">
        <v>1917</v>
      </c>
      <c r="K276" s="10" t="s">
        <v>23</v>
      </c>
      <c r="L276" s="10" t="s">
        <v>665</v>
      </c>
      <c r="M276" s="10" t="s">
        <v>410</v>
      </c>
      <c r="N276" s="10"/>
      <c r="O276" s="10" t="s">
        <v>723</v>
      </c>
      <c r="P276" s="15" t="s">
        <v>1249</v>
      </c>
      <c r="Q276" s="10"/>
      <c r="R276" s="10"/>
      <c r="S276" s="10">
        <v>1</v>
      </c>
      <c r="T276" s="10"/>
      <c r="U276" s="10"/>
      <c r="V276" s="10" t="s">
        <v>29</v>
      </c>
      <c r="W276" s="10" t="s">
        <v>1450</v>
      </c>
      <c r="X276" s="10" t="s">
        <v>31</v>
      </c>
      <c r="Y276" s="10" t="s">
        <v>31</v>
      </c>
      <c r="Z276" s="10" t="s">
        <v>1451</v>
      </c>
      <c r="AA276" s="14">
        <v>51.684938699999996</v>
      </c>
      <c r="AB276" s="14">
        <v>-5.1238146000000002</v>
      </c>
      <c r="AC276" s="10" t="s">
        <v>1864</v>
      </c>
      <c r="AD276" s="10" t="s">
        <v>1864</v>
      </c>
      <c r="AE276" s="10" t="s">
        <v>1865</v>
      </c>
      <c r="AF276" s="10" t="s">
        <v>1865</v>
      </c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</row>
    <row r="277" spans="1:94" s="46" customFormat="1">
      <c r="A277" s="10">
        <v>177</v>
      </c>
      <c r="B277" s="10"/>
      <c r="C277" s="10"/>
      <c r="D277" s="14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 t="s">
        <v>401</v>
      </c>
      <c r="P277" s="10"/>
      <c r="Q277" s="10"/>
      <c r="R277" s="10"/>
      <c r="S277" s="10">
        <v>2</v>
      </c>
      <c r="T277" s="10"/>
      <c r="U277" s="10"/>
      <c r="V277" s="10" t="s">
        <v>29</v>
      </c>
      <c r="W277" s="10" t="s">
        <v>1452</v>
      </c>
      <c r="X277" s="10"/>
      <c r="Y277" s="10" t="s">
        <v>31</v>
      </c>
      <c r="Z277" s="10" t="s">
        <v>1453</v>
      </c>
      <c r="AA277" s="14">
        <v>51.735773000000002</v>
      </c>
      <c r="AB277" s="14">
        <v>-4.8881277000000001</v>
      </c>
      <c r="AC277" s="10"/>
      <c r="AD277" s="10" t="s">
        <v>1864</v>
      </c>
      <c r="AE277" s="10"/>
      <c r="AF277" s="10" t="s">
        <v>1865</v>
      </c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</row>
    <row r="278" spans="1:94" s="47" customFormat="1">
      <c r="A278" s="10">
        <v>178</v>
      </c>
      <c r="B278" s="10" t="s">
        <v>1454</v>
      </c>
      <c r="C278" s="10" t="s">
        <v>1455</v>
      </c>
      <c r="D278" s="14" t="s">
        <v>615</v>
      </c>
      <c r="E278" s="10">
        <v>2018</v>
      </c>
      <c r="F278" s="10" t="s">
        <v>1456</v>
      </c>
      <c r="G278" s="10" t="s">
        <v>1457</v>
      </c>
      <c r="H278" s="17" t="s">
        <v>58</v>
      </c>
      <c r="I278" s="10" t="s">
        <v>21</v>
      </c>
      <c r="J278" s="10" t="s">
        <v>308</v>
      </c>
      <c r="K278" s="10" t="s">
        <v>54</v>
      </c>
      <c r="L278" s="10" t="s">
        <v>127</v>
      </c>
      <c r="M278" s="10" t="s">
        <v>55</v>
      </c>
      <c r="N278" s="10" t="s">
        <v>853</v>
      </c>
      <c r="O278" s="10" t="s">
        <v>1458</v>
      </c>
      <c r="P278" s="10"/>
      <c r="Q278" s="10"/>
      <c r="R278" s="10"/>
      <c r="S278" s="10" t="s">
        <v>58</v>
      </c>
      <c r="T278" s="10"/>
      <c r="U278" s="10"/>
      <c r="V278" s="10" t="s">
        <v>30</v>
      </c>
      <c r="W278" s="10" t="s">
        <v>1459</v>
      </c>
      <c r="X278" s="10" t="s">
        <v>43</v>
      </c>
      <c r="Y278" s="10" t="s">
        <v>43</v>
      </c>
      <c r="Z278" s="10" t="s">
        <v>1460</v>
      </c>
      <c r="AA278" s="14">
        <v>39.675777699999998</v>
      </c>
      <c r="AB278" s="14">
        <v>-79.774549199999996</v>
      </c>
      <c r="AC278" s="10" t="s">
        <v>1864</v>
      </c>
      <c r="AD278" s="10" t="s">
        <v>1864</v>
      </c>
      <c r="AE278" s="10" t="s">
        <v>1866</v>
      </c>
      <c r="AF278" s="10" t="s">
        <v>1866</v>
      </c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</row>
    <row r="279" spans="1:94" s="47" customFormat="1">
      <c r="A279" s="10">
        <v>179</v>
      </c>
      <c r="B279" s="10" t="s">
        <v>1461</v>
      </c>
      <c r="C279" s="10" t="s">
        <v>1462</v>
      </c>
      <c r="D279" s="14" t="s">
        <v>1463</v>
      </c>
      <c r="E279" s="10">
        <v>2018</v>
      </c>
      <c r="F279" s="10" t="s">
        <v>1464</v>
      </c>
      <c r="G279" s="10" t="s">
        <v>1465</v>
      </c>
      <c r="H279" s="10">
        <v>1.524</v>
      </c>
      <c r="I279" s="10" t="s">
        <v>21</v>
      </c>
      <c r="J279" s="10" t="s">
        <v>1466</v>
      </c>
      <c r="K279" s="10" t="s">
        <v>54</v>
      </c>
      <c r="L279" s="10" t="s">
        <v>127</v>
      </c>
      <c r="M279" s="10" t="s">
        <v>55</v>
      </c>
      <c r="N279" s="10"/>
      <c r="O279" s="10" t="s">
        <v>1467</v>
      </c>
      <c r="P279" s="10"/>
      <c r="Q279" s="10"/>
      <c r="R279" s="10"/>
      <c r="S279" s="10">
        <v>100</v>
      </c>
      <c r="T279" s="10"/>
      <c r="U279" s="10"/>
      <c r="V279" s="10" t="s">
        <v>29</v>
      </c>
      <c r="W279" s="10" t="s">
        <v>1468</v>
      </c>
      <c r="X279" s="10" t="s">
        <v>43</v>
      </c>
      <c r="Y279" s="10" t="s">
        <v>415</v>
      </c>
      <c r="Z279" s="10" t="s">
        <v>1469</v>
      </c>
      <c r="AA279" s="14">
        <f>21+35/60</f>
        <v>21.583333333333332</v>
      </c>
      <c r="AB279" s="14">
        <f>109+39/60</f>
        <v>109.65</v>
      </c>
      <c r="AC279" s="10" t="s">
        <v>1864</v>
      </c>
      <c r="AD279" s="10" t="s">
        <v>1870</v>
      </c>
      <c r="AE279" s="10" t="s">
        <v>1866</v>
      </c>
      <c r="AF279" s="10" t="s">
        <v>1868</v>
      </c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</row>
    <row r="280" spans="1:94" s="49" customFormat="1">
      <c r="A280" s="10">
        <v>180</v>
      </c>
      <c r="B280" s="10" t="s">
        <v>1470</v>
      </c>
      <c r="C280" s="10" t="s">
        <v>1471</v>
      </c>
      <c r="D280" s="14">
        <v>10</v>
      </c>
      <c r="E280" s="10">
        <v>2018</v>
      </c>
      <c r="F280" s="10" t="s">
        <v>384</v>
      </c>
      <c r="G280" s="10" t="s">
        <v>1472</v>
      </c>
      <c r="H280" s="10">
        <v>3.4060000000000001</v>
      </c>
      <c r="I280" s="10" t="s">
        <v>37</v>
      </c>
      <c r="J280" s="10" t="s">
        <v>30</v>
      </c>
      <c r="K280" s="10" t="s">
        <v>54</v>
      </c>
      <c r="L280" s="10" t="s">
        <v>162</v>
      </c>
      <c r="M280" s="10" t="s">
        <v>39</v>
      </c>
      <c r="N280" s="10"/>
      <c r="O280" s="10" t="s">
        <v>1473</v>
      </c>
      <c r="P280" s="15" t="s">
        <v>1474</v>
      </c>
      <c r="Q280" s="10"/>
      <c r="R280" s="10">
        <v>2.1</v>
      </c>
      <c r="S280" s="10"/>
      <c r="T280" s="10"/>
      <c r="U280" s="10"/>
      <c r="V280" s="10" t="s">
        <v>1514</v>
      </c>
      <c r="W280" s="10"/>
      <c r="X280" s="10" t="s">
        <v>415</v>
      </c>
      <c r="Y280" s="10" t="s">
        <v>415</v>
      </c>
      <c r="Z280" s="10" t="s">
        <v>1475</v>
      </c>
      <c r="AA280" s="14">
        <f>33+50/60</f>
        <v>33.833333333333336</v>
      </c>
      <c r="AB280" s="14">
        <f>96+50/60</f>
        <v>96.833333333333329</v>
      </c>
      <c r="AC280" s="10" t="s">
        <v>1870</v>
      </c>
      <c r="AD280" s="10" t="s">
        <v>1870</v>
      </c>
      <c r="AE280" s="10" t="s">
        <v>1868</v>
      </c>
      <c r="AF280" s="10" t="s">
        <v>1868</v>
      </c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</row>
    <row r="281" spans="1:94" s="49" customFormat="1">
      <c r="A281" s="10">
        <v>181</v>
      </c>
      <c r="B281" s="10" t="s">
        <v>1558</v>
      </c>
      <c r="C281" s="10" t="s">
        <v>1564</v>
      </c>
      <c r="D281" s="14">
        <v>10</v>
      </c>
      <c r="E281" s="10">
        <v>2018</v>
      </c>
      <c r="F281" s="10" t="s">
        <v>384</v>
      </c>
      <c r="G281" s="10" t="s">
        <v>1565</v>
      </c>
      <c r="H281" s="10">
        <v>3.4060000000000001</v>
      </c>
      <c r="I281" s="10" t="s">
        <v>21</v>
      </c>
      <c r="J281" s="10" t="s">
        <v>1918</v>
      </c>
      <c r="K281" s="10" t="s">
        <v>54</v>
      </c>
      <c r="L281" s="10" t="s">
        <v>1566</v>
      </c>
      <c r="M281" s="10" t="s">
        <v>55</v>
      </c>
      <c r="N281" s="10"/>
      <c r="O281" s="10" t="s">
        <v>1167</v>
      </c>
      <c r="P281" s="15" t="s">
        <v>1168</v>
      </c>
      <c r="Q281" s="10" t="s">
        <v>1544</v>
      </c>
      <c r="R281" s="10"/>
      <c r="S281" s="10"/>
      <c r="T281" s="10" t="s">
        <v>58</v>
      </c>
      <c r="U281" s="10"/>
      <c r="V281" s="10" t="s">
        <v>30</v>
      </c>
      <c r="W281" s="10" t="s">
        <v>1459</v>
      </c>
      <c r="X281" s="10" t="s">
        <v>1568</v>
      </c>
      <c r="Y281" s="10" t="s">
        <v>1568</v>
      </c>
      <c r="Z281" s="10" t="s">
        <v>1567</v>
      </c>
      <c r="AA281" s="14">
        <f>54+53/60</f>
        <v>54.883333333333333</v>
      </c>
      <c r="AB281" s="14">
        <f>23+53/60</f>
        <v>23.883333333333333</v>
      </c>
      <c r="AC281" s="10" t="s">
        <v>1864</v>
      </c>
      <c r="AD281" s="10" t="s">
        <v>1864</v>
      </c>
      <c r="AE281" s="10" t="s">
        <v>1865</v>
      </c>
      <c r="AF281" s="10" t="s">
        <v>1865</v>
      </c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</row>
    <row r="282" spans="1:94" s="36" customFormat="1">
      <c r="A282" s="10">
        <v>181</v>
      </c>
      <c r="B282" s="10"/>
      <c r="C282" s="10"/>
      <c r="D282" s="14"/>
      <c r="E282" s="10"/>
      <c r="F282" s="10"/>
      <c r="G282" s="10"/>
      <c r="H282" s="10"/>
      <c r="I282" s="10"/>
      <c r="J282" s="10"/>
      <c r="K282" s="10" t="s">
        <v>54</v>
      </c>
      <c r="L282" s="10" t="s">
        <v>1566</v>
      </c>
      <c r="M282" s="10" t="s">
        <v>55</v>
      </c>
      <c r="N282" s="10"/>
      <c r="O282" s="10" t="s">
        <v>1569</v>
      </c>
      <c r="P282" s="15" t="s">
        <v>1576</v>
      </c>
      <c r="Q282" s="10" t="s">
        <v>1543</v>
      </c>
      <c r="R282" s="10"/>
      <c r="S282" s="10"/>
      <c r="T282" s="10" t="s">
        <v>58</v>
      </c>
      <c r="U282" s="10"/>
      <c r="V282" s="10" t="s">
        <v>30</v>
      </c>
      <c r="W282" s="10" t="s">
        <v>1459</v>
      </c>
      <c r="X282" s="10"/>
      <c r="Y282" s="10"/>
      <c r="Z282" s="10"/>
      <c r="AA282" s="14"/>
      <c r="AB282" s="14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</row>
    <row r="283" spans="1:94" s="39" customFormat="1">
      <c r="A283" s="10">
        <v>181</v>
      </c>
      <c r="B283" s="10"/>
      <c r="C283" s="10"/>
      <c r="D283" s="14"/>
      <c r="E283" s="10"/>
      <c r="F283" s="10"/>
      <c r="G283" s="10"/>
      <c r="H283" s="10"/>
      <c r="I283" s="10"/>
      <c r="J283" s="10"/>
      <c r="K283" s="10" t="s">
        <v>54</v>
      </c>
      <c r="L283" s="10" t="s">
        <v>1566</v>
      </c>
      <c r="M283" s="10" t="s">
        <v>55</v>
      </c>
      <c r="N283" s="10"/>
      <c r="O283" s="10" t="s">
        <v>1570</v>
      </c>
      <c r="P283" s="15" t="s">
        <v>1575</v>
      </c>
      <c r="Q283" s="10" t="s">
        <v>1544</v>
      </c>
      <c r="R283" s="10"/>
      <c r="S283" s="10"/>
      <c r="T283" s="10" t="s">
        <v>58</v>
      </c>
      <c r="U283" s="10"/>
      <c r="V283" s="10" t="s">
        <v>30</v>
      </c>
      <c r="W283" s="10" t="s">
        <v>1459</v>
      </c>
      <c r="X283" s="10"/>
      <c r="Y283" s="10"/>
      <c r="Z283" s="10"/>
      <c r="AA283" s="14"/>
      <c r="AB283" s="14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</row>
    <row r="284" spans="1:94" s="36" customFormat="1">
      <c r="A284" s="10">
        <v>181</v>
      </c>
      <c r="B284" s="10"/>
      <c r="C284" s="10"/>
      <c r="D284" s="14"/>
      <c r="E284" s="10"/>
      <c r="F284" s="10"/>
      <c r="G284" s="10"/>
      <c r="H284" s="10"/>
      <c r="I284" s="10"/>
      <c r="J284" s="10"/>
      <c r="K284" s="10" t="s">
        <v>54</v>
      </c>
      <c r="L284" s="10" t="s">
        <v>1566</v>
      </c>
      <c r="M284" s="10" t="s">
        <v>55</v>
      </c>
      <c r="N284" s="10"/>
      <c r="O284" s="10" t="s">
        <v>1571</v>
      </c>
      <c r="P284" s="15" t="s">
        <v>1574</v>
      </c>
      <c r="Q284" s="10" t="s">
        <v>1544</v>
      </c>
      <c r="R284" s="10"/>
      <c r="S284" s="10"/>
      <c r="T284" s="10" t="s">
        <v>58</v>
      </c>
      <c r="U284" s="10"/>
      <c r="V284" s="10" t="s">
        <v>30</v>
      </c>
      <c r="W284" s="10" t="s">
        <v>1459</v>
      </c>
      <c r="X284" s="10"/>
      <c r="Y284" s="10"/>
      <c r="Z284" s="10"/>
      <c r="AA284" s="14"/>
      <c r="AB284" s="14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</row>
    <row r="285" spans="1:94" s="36" customFormat="1">
      <c r="A285" s="10">
        <v>181</v>
      </c>
      <c r="B285" s="10"/>
      <c r="C285" s="10"/>
      <c r="D285" s="14"/>
      <c r="E285" s="10"/>
      <c r="F285" s="10"/>
      <c r="G285" s="10"/>
      <c r="H285" s="10"/>
      <c r="I285" s="10"/>
      <c r="J285" s="10"/>
      <c r="K285" s="10" t="s">
        <v>54</v>
      </c>
      <c r="L285" s="10" t="s">
        <v>1566</v>
      </c>
      <c r="M285" s="10" t="s">
        <v>55</v>
      </c>
      <c r="N285" s="10"/>
      <c r="O285" s="10" t="s">
        <v>1572</v>
      </c>
      <c r="P285" s="15" t="s">
        <v>1573</v>
      </c>
      <c r="Q285" s="10" t="s">
        <v>1544</v>
      </c>
      <c r="R285" s="10"/>
      <c r="S285" s="10"/>
      <c r="T285" s="10" t="s">
        <v>58</v>
      </c>
      <c r="U285" s="10"/>
      <c r="V285" s="10" t="s">
        <v>30</v>
      </c>
      <c r="W285" s="10" t="s">
        <v>1459</v>
      </c>
      <c r="X285" s="10"/>
      <c r="Y285" s="10"/>
      <c r="Z285" s="10"/>
      <c r="AA285" s="14"/>
      <c r="AB285" s="14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</row>
    <row r="286" spans="1:94" s="37" customFormat="1">
      <c r="A286" s="10">
        <v>181</v>
      </c>
      <c r="B286" s="10"/>
      <c r="C286" s="10"/>
      <c r="D286" s="14"/>
      <c r="E286" s="10"/>
      <c r="F286" s="10"/>
      <c r="G286" s="10"/>
      <c r="H286" s="10"/>
      <c r="I286" s="10"/>
      <c r="J286" s="10"/>
      <c r="K286" s="10" t="s">
        <v>54</v>
      </c>
      <c r="L286" s="10" t="s">
        <v>1566</v>
      </c>
      <c r="M286" s="10" t="s">
        <v>55</v>
      </c>
      <c r="N286" s="10"/>
      <c r="O286" s="10" t="s">
        <v>1103</v>
      </c>
      <c r="P286" s="15" t="s">
        <v>1551</v>
      </c>
      <c r="Q286" s="10" t="s">
        <v>1544</v>
      </c>
      <c r="R286" s="10"/>
      <c r="S286" s="10"/>
      <c r="T286" s="10" t="s">
        <v>58</v>
      </c>
      <c r="U286" s="10"/>
      <c r="V286" s="10" t="s">
        <v>30</v>
      </c>
      <c r="W286" s="10" t="s">
        <v>1459</v>
      </c>
      <c r="X286" s="10"/>
      <c r="Y286" s="10"/>
      <c r="Z286" s="10"/>
      <c r="AA286" s="14"/>
      <c r="AB286" s="14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</row>
    <row r="287" spans="1:94" s="43" customFormat="1">
      <c r="A287" s="10">
        <v>182</v>
      </c>
      <c r="B287" s="10" t="s">
        <v>1559</v>
      </c>
      <c r="C287" s="10" t="s">
        <v>1578</v>
      </c>
      <c r="D287" s="14">
        <v>89</v>
      </c>
      <c r="E287" s="10">
        <v>2018</v>
      </c>
      <c r="F287" s="10" t="s">
        <v>1579</v>
      </c>
      <c r="G287" s="10" t="s">
        <v>1580</v>
      </c>
      <c r="H287" s="10">
        <v>3.9830000000000001</v>
      </c>
      <c r="I287" s="10" t="s">
        <v>21</v>
      </c>
      <c r="J287" s="10" t="s">
        <v>1577</v>
      </c>
      <c r="K287" s="10" t="s">
        <v>54</v>
      </c>
      <c r="L287" s="10" t="s">
        <v>46</v>
      </c>
      <c r="M287" s="10" t="s">
        <v>84</v>
      </c>
      <c r="N287" s="10" t="s">
        <v>1586</v>
      </c>
      <c r="O287" s="10" t="s">
        <v>1581</v>
      </c>
      <c r="P287" s="10"/>
      <c r="Q287" s="10"/>
      <c r="R287" s="10"/>
      <c r="S287" s="10"/>
      <c r="T287" s="10">
        <v>1</v>
      </c>
      <c r="U287" s="10"/>
      <c r="V287" s="10" t="s">
        <v>29</v>
      </c>
      <c r="W287" s="10" t="s">
        <v>1583</v>
      </c>
      <c r="X287" s="10" t="s">
        <v>187</v>
      </c>
      <c r="Y287" s="10" t="s">
        <v>187</v>
      </c>
      <c r="Z287" s="10" t="s">
        <v>1585</v>
      </c>
      <c r="AA287" s="14">
        <v>43.511664799999998</v>
      </c>
      <c r="AB287" s="14">
        <v>-7.5647317999999997</v>
      </c>
      <c r="AC287" s="10" t="s">
        <v>1864</v>
      </c>
      <c r="AD287" s="10" t="s">
        <v>1864</v>
      </c>
      <c r="AE287" s="10" t="s">
        <v>1865</v>
      </c>
      <c r="AF287" s="10" t="s">
        <v>1865</v>
      </c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</row>
    <row r="288" spans="1:94" s="36" customFormat="1">
      <c r="A288" s="10">
        <v>182</v>
      </c>
      <c r="B288" s="10"/>
      <c r="C288" s="10"/>
      <c r="D288" s="14"/>
      <c r="E288" s="10"/>
      <c r="F288" s="10"/>
      <c r="G288" s="10"/>
      <c r="H288" s="10"/>
      <c r="I288" s="10"/>
      <c r="J288" s="10"/>
      <c r="K288" s="10" t="s">
        <v>54</v>
      </c>
      <c r="L288" s="10" t="s">
        <v>46</v>
      </c>
      <c r="M288" s="10" t="s">
        <v>84</v>
      </c>
      <c r="N288" s="10" t="s">
        <v>1586</v>
      </c>
      <c r="O288" s="10" t="s">
        <v>1582</v>
      </c>
      <c r="P288" s="10"/>
      <c r="Q288" s="10"/>
      <c r="R288" s="10"/>
      <c r="S288" s="10">
        <v>11</v>
      </c>
      <c r="T288" s="10"/>
      <c r="U288" s="10"/>
      <c r="V288" s="10" t="s">
        <v>29</v>
      </c>
      <c r="W288" s="10" t="s">
        <v>1584</v>
      </c>
      <c r="X288" s="10"/>
      <c r="Y288" s="10"/>
      <c r="Z288" s="10"/>
      <c r="AA288" s="14"/>
      <c r="AB288" s="14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</row>
    <row r="289" spans="1:94" s="46" customFormat="1">
      <c r="A289" s="10">
        <v>183</v>
      </c>
      <c r="B289" s="10" t="s">
        <v>1552</v>
      </c>
      <c r="C289" s="10" t="s">
        <v>1591</v>
      </c>
      <c r="D289" s="14">
        <v>10</v>
      </c>
      <c r="E289" s="10">
        <v>2018</v>
      </c>
      <c r="F289" s="10" t="s">
        <v>384</v>
      </c>
      <c r="G289" s="10" t="s">
        <v>1589</v>
      </c>
      <c r="H289" s="10">
        <v>3.4060000000000001</v>
      </c>
      <c r="I289" s="10" t="s">
        <v>21</v>
      </c>
      <c r="J289" s="10" t="s">
        <v>1919</v>
      </c>
      <c r="K289" s="10" t="s">
        <v>54</v>
      </c>
      <c r="L289" s="10" t="s">
        <v>1566</v>
      </c>
      <c r="M289" s="10" t="s">
        <v>55</v>
      </c>
      <c r="N289" s="10"/>
      <c r="O289" s="10" t="s">
        <v>853</v>
      </c>
      <c r="P289" s="10"/>
      <c r="Q289" s="10"/>
      <c r="R289" s="10"/>
      <c r="S289" s="10"/>
      <c r="T289" s="10">
        <v>45</v>
      </c>
      <c r="U289" s="10"/>
      <c r="V289" s="10" t="s">
        <v>29</v>
      </c>
      <c r="W289" s="10" t="s">
        <v>1590</v>
      </c>
      <c r="X289" s="10" t="s">
        <v>1587</v>
      </c>
      <c r="Y289" s="10" t="s">
        <v>1587</v>
      </c>
      <c r="Z289" s="10" t="s">
        <v>1588</v>
      </c>
      <c r="AA289" s="14">
        <f>60+44/60</f>
        <v>60.733333333333334</v>
      </c>
      <c r="AB289" s="14">
        <f>26+25/60</f>
        <v>26.416666666666668</v>
      </c>
      <c r="AC289" s="10" t="s">
        <v>1864</v>
      </c>
      <c r="AD289" s="10" t="s">
        <v>1864</v>
      </c>
      <c r="AE289" s="10" t="s">
        <v>1865</v>
      </c>
      <c r="AF289" s="10" t="s">
        <v>1865</v>
      </c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</row>
    <row r="290" spans="1:94" s="46" customFormat="1">
      <c r="A290" s="10">
        <v>184</v>
      </c>
      <c r="B290" s="10" t="s">
        <v>1553</v>
      </c>
      <c r="C290" s="10" t="s">
        <v>1592</v>
      </c>
      <c r="D290" s="14" t="s">
        <v>1597</v>
      </c>
      <c r="E290" s="10">
        <v>2018</v>
      </c>
      <c r="F290" s="10" t="s">
        <v>1158</v>
      </c>
      <c r="G290" s="10" t="s">
        <v>1596</v>
      </c>
      <c r="H290" s="10">
        <v>1.956</v>
      </c>
      <c r="I290" s="10" t="s">
        <v>21</v>
      </c>
      <c r="J290" s="10" t="s">
        <v>1920</v>
      </c>
      <c r="K290" s="10" t="s">
        <v>54</v>
      </c>
      <c r="L290" s="10" t="s">
        <v>1566</v>
      </c>
      <c r="M290" s="10" t="s">
        <v>55</v>
      </c>
      <c r="N290" s="10" t="s">
        <v>1593</v>
      </c>
      <c r="O290" s="10" t="s">
        <v>1593</v>
      </c>
      <c r="P290" s="10"/>
      <c r="Q290" s="10"/>
      <c r="R290" s="10"/>
      <c r="S290" s="10"/>
      <c r="T290" s="10">
        <v>0.3</v>
      </c>
      <c r="U290" s="10"/>
      <c r="V290" s="10" t="s">
        <v>29</v>
      </c>
      <c r="W290" s="10" t="s">
        <v>1952</v>
      </c>
      <c r="X290" s="10" t="s">
        <v>888</v>
      </c>
      <c r="Y290" s="10" t="s">
        <v>888</v>
      </c>
      <c r="Z290" s="10" t="s">
        <v>1594</v>
      </c>
      <c r="AA290" s="10" t="s">
        <v>1594</v>
      </c>
      <c r="AB290" s="10" t="s">
        <v>1594</v>
      </c>
      <c r="AC290" s="10" t="s">
        <v>1864</v>
      </c>
      <c r="AD290" s="10" t="s">
        <v>1864</v>
      </c>
      <c r="AE290" s="10" t="s">
        <v>1865</v>
      </c>
      <c r="AF290" s="10" t="s">
        <v>1865</v>
      </c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</row>
    <row r="291" spans="1:94" s="46" customFormat="1">
      <c r="A291" s="10">
        <v>185</v>
      </c>
      <c r="B291" s="10" t="s">
        <v>1554</v>
      </c>
      <c r="C291" s="10" t="s">
        <v>1604</v>
      </c>
      <c r="D291" s="14">
        <v>144</v>
      </c>
      <c r="E291" s="10">
        <v>2018</v>
      </c>
      <c r="F291" s="10" t="s">
        <v>1605</v>
      </c>
      <c r="G291" s="10" t="s">
        <v>1606</v>
      </c>
      <c r="H291" s="10">
        <v>2.427</v>
      </c>
      <c r="I291" s="10" t="s">
        <v>21</v>
      </c>
      <c r="J291" s="10" t="s">
        <v>1625</v>
      </c>
      <c r="K291" s="10" t="s">
        <v>54</v>
      </c>
      <c r="L291" s="10" t="s">
        <v>1566</v>
      </c>
      <c r="M291" s="10" t="s">
        <v>55</v>
      </c>
      <c r="N291" s="10" t="s">
        <v>436</v>
      </c>
      <c r="O291" s="10" t="s">
        <v>853</v>
      </c>
      <c r="P291" s="10"/>
      <c r="Q291" s="10"/>
      <c r="R291" s="10"/>
      <c r="S291" s="10"/>
      <c r="T291" s="10" t="s">
        <v>58</v>
      </c>
      <c r="U291" s="10"/>
      <c r="V291" s="10"/>
      <c r="W291" s="10" t="s">
        <v>1459</v>
      </c>
      <c r="X291" s="10" t="s">
        <v>251</v>
      </c>
      <c r="Y291" s="10" t="s">
        <v>1608</v>
      </c>
      <c r="Z291" s="10" t="s">
        <v>1607</v>
      </c>
      <c r="AA291" s="14">
        <v>15.670435299999999</v>
      </c>
      <c r="AB291" s="14">
        <v>120.6259773</v>
      </c>
      <c r="AC291" s="10" t="s">
        <v>1864</v>
      </c>
      <c r="AD291" s="10" t="s">
        <v>1870</v>
      </c>
      <c r="AE291" s="10" t="s">
        <v>1868</v>
      </c>
      <c r="AF291" s="10" t="s">
        <v>1868</v>
      </c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</row>
    <row r="292" spans="1:94" s="46" customFormat="1">
      <c r="A292" s="10">
        <v>185</v>
      </c>
      <c r="B292" s="10"/>
      <c r="C292" s="10"/>
      <c r="D292" s="14"/>
      <c r="E292" s="10"/>
      <c r="F292" s="10"/>
      <c r="G292" s="10"/>
      <c r="H292" s="10"/>
      <c r="I292" s="10"/>
      <c r="J292" s="10"/>
      <c r="K292" s="10" t="s">
        <v>54</v>
      </c>
      <c r="L292" s="10" t="s">
        <v>1566</v>
      </c>
      <c r="M292" s="10" t="s">
        <v>55</v>
      </c>
      <c r="N292" s="10"/>
      <c r="O292" s="10" t="s">
        <v>1609</v>
      </c>
      <c r="P292" s="10"/>
      <c r="Q292" s="10"/>
      <c r="R292" s="10"/>
      <c r="S292" s="10" t="s">
        <v>58</v>
      </c>
      <c r="T292" s="10"/>
      <c r="U292" s="10"/>
      <c r="V292" s="10"/>
      <c r="W292" s="10" t="s">
        <v>1459</v>
      </c>
      <c r="X292" s="10"/>
      <c r="Y292" s="10"/>
      <c r="Z292" s="10"/>
      <c r="AA292" s="14"/>
      <c r="AB292" s="14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</row>
    <row r="293" spans="1:94" s="52" customFormat="1">
      <c r="A293" s="10">
        <v>186</v>
      </c>
      <c r="B293" s="10" t="s">
        <v>1560</v>
      </c>
      <c r="C293" s="10" t="s">
        <v>1610</v>
      </c>
      <c r="D293" s="14" t="s">
        <v>1611</v>
      </c>
      <c r="E293" s="10">
        <v>2018</v>
      </c>
      <c r="F293" s="10" t="s">
        <v>1612</v>
      </c>
      <c r="G293" s="10" t="s">
        <v>1613</v>
      </c>
      <c r="H293" s="10">
        <v>1.3939999999999999</v>
      </c>
      <c r="I293" s="10" t="s">
        <v>37</v>
      </c>
      <c r="J293" s="10" t="s">
        <v>30</v>
      </c>
      <c r="K293" s="10" t="s">
        <v>54</v>
      </c>
      <c r="L293" s="10" t="s">
        <v>46</v>
      </c>
      <c r="M293" s="10" t="s">
        <v>25</v>
      </c>
      <c r="N293" s="10" t="s">
        <v>1616</v>
      </c>
      <c r="O293" s="10" t="s">
        <v>1614</v>
      </c>
      <c r="P293" s="10"/>
      <c r="Q293" s="10"/>
      <c r="R293" s="10">
        <v>0.7</v>
      </c>
      <c r="S293" s="10"/>
      <c r="T293" s="10"/>
      <c r="U293" s="10"/>
      <c r="V293" s="10" t="s">
        <v>29</v>
      </c>
      <c r="W293" s="10" t="s">
        <v>30</v>
      </c>
      <c r="X293" s="10" t="s">
        <v>43</v>
      </c>
      <c r="Y293" s="10" t="s">
        <v>43</v>
      </c>
      <c r="Z293" s="10" t="s">
        <v>1617</v>
      </c>
      <c r="AA293" s="14">
        <v>30.108312399999999</v>
      </c>
      <c r="AB293" s="14">
        <v>-94.802638099999996</v>
      </c>
      <c r="AC293" s="10" t="s">
        <v>1864</v>
      </c>
      <c r="AD293" s="10" t="s">
        <v>1864</v>
      </c>
      <c r="AE293" s="10" t="s">
        <v>1866</v>
      </c>
      <c r="AF293" s="10" t="s">
        <v>1866</v>
      </c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</row>
    <row r="294" spans="1:94" s="52" customFormat="1">
      <c r="A294" s="10">
        <v>186</v>
      </c>
      <c r="B294" s="10"/>
      <c r="C294" s="10"/>
      <c r="D294" s="14"/>
      <c r="E294" s="10"/>
      <c r="F294" s="10"/>
      <c r="G294" s="10"/>
      <c r="H294" s="10"/>
      <c r="I294" s="10"/>
      <c r="J294" s="10"/>
      <c r="K294" s="10" t="s">
        <v>54</v>
      </c>
      <c r="L294" s="10" t="s">
        <v>46</v>
      </c>
      <c r="M294" s="10" t="s">
        <v>25</v>
      </c>
      <c r="N294" s="10" t="s">
        <v>1616</v>
      </c>
      <c r="O294" s="10" t="s">
        <v>1615</v>
      </c>
      <c r="P294" s="10"/>
      <c r="Q294" s="10"/>
      <c r="R294" s="10">
        <v>0.35</v>
      </c>
      <c r="S294" s="10"/>
      <c r="T294" s="10"/>
      <c r="U294" s="10"/>
      <c r="V294" s="10" t="s">
        <v>29</v>
      </c>
      <c r="W294" s="10" t="s">
        <v>30</v>
      </c>
      <c r="X294" s="10"/>
      <c r="Y294" s="10" t="s">
        <v>43</v>
      </c>
      <c r="Z294" s="10" t="s">
        <v>1618</v>
      </c>
      <c r="AA294" s="14">
        <v>27.885334</v>
      </c>
      <c r="AB294" s="14">
        <v>-97.143739299999993</v>
      </c>
      <c r="AC294" s="10"/>
      <c r="AD294" s="10" t="s">
        <v>1864</v>
      </c>
      <c r="AE294" s="10"/>
      <c r="AF294" s="10" t="s">
        <v>1866</v>
      </c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</row>
    <row r="295" spans="1:94" s="52" customFormat="1">
      <c r="A295" s="10">
        <v>187</v>
      </c>
      <c r="B295" s="10" t="s">
        <v>1624</v>
      </c>
      <c r="C295" s="10" t="s">
        <v>1631</v>
      </c>
      <c r="D295" s="14" t="s">
        <v>1633</v>
      </c>
      <c r="E295" s="10">
        <v>2018</v>
      </c>
      <c r="F295" s="10" t="s">
        <v>384</v>
      </c>
      <c r="G295" s="10" t="s">
        <v>1630</v>
      </c>
      <c r="H295" s="10">
        <v>3.4060000000000001</v>
      </c>
      <c r="I295" s="10" t="s">
        <v>21</v>
      </c>
      <c r="J295" s="10" t="s">
        <v>1921</v>
      </c>
      <c r="K295" s="10" t="s">
        <v>54</v>
      </c>
      <c r="L295" s="10" t="s">
        <v>114</v>
      </c>
      <c r="M295" s="10" t="s">
        <v>55</v>
      </c>
      <c r="N295" s="10" t="s">
        <v>1632</v>
      </c>
      <c r="O295" s="10" t="s">
        <v>1627</v>
      </c>
      <c r="P295" s="15" t="s">
        <v>1628</v>
      </c>
      <c r="Q295" s="10" t="s">
        <v>1544</v>
      </c>
      <c r="R295" s="10"/>
      <c r="S295" s="10">
        <v>40</v>
      </c>
      <c r="T295" s="10"/>
      <c r="U295" s="10"/>
      <c r="V295" s="10" t="s">
        <v>29</v>
      </c>
      <c r="W295" s="10" t="s">
        <v>1629</v>
      </c>
      <c r="X295" s="10" t="s">
        <v>43</v>
      </c>
      <c r="Y295" s="10" t="s">
        <v>43</v>
      </c>
      <c r="Z295" s="20" t="s">
        <v>1626</v>
      </c>
      <c r="AA295" s="14">
        <v>27.007245999999999</v>
      </c>
      <c r="AB295" s="14">
        <v>-81.560957400000007</v>
      </c>
      <c r="AC295" s="10" t="s">
        <v>1864</v>
      </c>
      <c r="AD295" s="10" t="s">
        <v>1864</v>
      </c>
      <c r="AE295" s="10" t="s">
        <v>1866</v>
      </c>
      <c r="AF295" s="10" t="s">
        <v>1866</v>
      </c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</row>
    <row r="296" spans="1:94" s="45" customFormat="1">
      <c r="A296" s="10">
        <v>188</v>
      </c>
      <c r="B296" s="10" t="s">
        <v>1647</v>
      </c>
      <c r="C296" s="10" t="s">
        <v>1648</v>
      </c>
      <c r="D296" s="14" t="s">
        <v>314</v>
      </c>
      <c r="E296" s="10">
        <v>2018</v>
      </c>
      <c r="F296" s="10" t="s">
        <v>1649</v>
      </c>
      <c r="G296" s="10" t="s">
        <v>1650</v>
      </c>
      <c r="H296" s="10">
        <v>0.80400000000000005</v>
      </c>
      <c r="I296" s="10" t="s">
        <v>37</v>
      </c>
      <c r="J296" s="10" t="s">
        <v>30</v>
      </c>
      <c r="K296" s="10" t="s">
        <v>23</v>
      </c>
      <c r="L296" s="10" t="s">
        <v>24</v>
      </c>
      <c r="M296" s="10" t="s">
        <v>1871</v>
      </c>
      <c r="N296" s="10" t="s">
        <v>1651</v>
      </c>
      <c r="O296" s="10" t="s">
        <v>1651</v>
      </c>
      <c r="P296" s="10"/>
      <c r="Q296" s="10"/>
      <c r="R296" s="10"/>
      <c r="S296" s="10">
        <v>45</v>
      </c>
      <c r="T296" s="10"/>
      <c r="U296" s="10"/>
      <c r="V296" s="10" t="s">
        <v>29</v>
      </c>
      <c r="W296" s="10" t="s">
        <v>1652</v>
      </c>
      <c r="X296" s="10" t="s">
        <v>72</v>
      </c>
      <c r="Y296" s="10" t="s">
        <v>72</v>
      </c>
      <c r="Z296" s="10" t="s">
        <v>1653</v>
      </c>
      <c r="AA296" s="14">
        <v>-45.9</v>
      </c>
      <c r="AB296" s="14">
        <v>170.5</v>
      </c>
      <c r="AC296" s="10" t="s">
        <v>1864</v>
      </c>
      <c r="AD296" s="10" t="s">
        <v>1864</v>
      </c>
      <c r="AE296" s="10" t="s">
        <v>1867</v>
      </c>
      <c r="AF296" s="10" t="s">
        <v>1867</v>
      </c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</row>
    <row r="297" spans="1:94" s="37" customFormat="1">
      <c r="A297" s="10">
        <v>189</v>
      </c>
      <c r="B297" s="10" t="s">
        <v>1563</v>
      </c>
      <c r="C297" s="10" t="s">
        <v>1654</v>
      </c>
      <c r="D297" s="14">
        <v>9</v>
      </c>
      <c r="E297" s="10">
        <v>2018</v>
      </c>
      <c r="F297" s="10" t="s">
        <v>1655</v>
      </c>
      <c r="G297" s="10" t="s">
        <v>1656</v>
      </c>
      <c r="H297" s="10" t="s">
        <v>58</v>
      </c>
      <c r="I297" s="10" t="s">
        <v>21</v>
      </c>
      <c r="J297" s="10" t="s">
        <v>1595</v>
      </c>
      <c r="K297" s="10" t="s">
        <v>23</v>
      </c>
      <c r="L297" s="10" t="s">
        <v>24</v>
      </c>
      <c r="M297" s="10" t="s">
        <v>410</v>
      </c>
      <c r="N297" s="10" t="s">
        <v>1659</v>
      </c>
      <c r="O297" s="10" t="s">
        <v>1093</v>
      </c>
      <c r="P297" s="15" t="s">
        <v>1657</v>
      </c>
      <c r="Q297" s="10" t="s">
        <v>1544</v>
      </c>
      <c r="R297" s="10"/>
      <c r="S297" s="10">
        <v>250</v>
      </c>
      <c r="T297" s="10"/>
      <c r="U297" s="10"/>
      <c r="V297" s="10" t="s">
        <v>29</v>
      </c>
      <c r="W297" s="10" t="s">
        <v>1953</v>
      </c>
      <c r="X297" s="10" t="s">
        <v>867</v>
      </c>
      <c r="Y297" s="10" t="s">
        <v>867</v>
      </c>
      <c r="Z297" s="10" t="s">
        <v>1658</v>
      </c>
      <c r="AA297" s="14">
        <v>40.235795500000002</v>
      </c>
      <c r="AB297" s="14">
        <v>-8.8819608999999993</v>
      </c>
      <c r="AC297" s="10" t="s">
        <v>1864</v>
      </c>
      <c r="AD297" s="10" t="s">
        <v>1864</v>
      </c>
      <c r="AE297" s="10" t="s">
        <v>1865</v>
      </c>
      <c r="AF297" s="10" t="s">
        <v>1865</v>
      </c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</row>
    <row r="298" spans="1:94" s="41" customFormat="1">
      <c r="A298" s="10">
        <v>190</v>
      </c>
      <c r="B298" s="10" t="s">
        <v>1660</v>
      </c>
      <c r="C298" s="10" t="s">
        <v>1664</v>
      </c>
      <c r="D298" s="14" t="s">
        <v>1666</v>
      </c>
      <c r="E298" s="10">
        <v>2018</v>
      </c>
      <c r="F298" s="10" t="s">
        <v>1412</v>
      </c>
      <c r="G298" s="10" t="s">
        <v>1665</v>
      </c>
      <c r="H298" s="10">
        <v>2.34</v>
      </c>
      <c r="I298" s="10" t="s">
        <v>21</v>
      </c>
      <c r="J298" s="10" t="s">
        <v>308</v>
      </c>
      <c r="K298" s="10" t="s">
        <v>23</v>
      </c>
      <c r="L298" s="10" t="s">
        <v>24</v>
      </c>
      <c r="M298" s="10" t="s">
        <v>25</v>
      </c>
      <c r="N298" s="10"/>
      <c r="O298" s="10" t="s">
        <v>1669</v>
      </c>
      <c r="P298" s="15" t="s">
        <v>1667</v>
      </c>
      <c r="Q298" s="10" t="s">
        <v>1544</v>
      </c>
      <c r="R298" s="57">
        <f>1.19/2</f>
        <v>0.59499999999999997</v>
      </c>
      <c r="S298" s="10"/>
      <c r="T298" s="10"/>
      <c r="U298" s="10"/>
      <c r="V298" s="10" t="s">
        <v>301</v>
      </c>
      <c r="W298" s="10"/>
      <c r="X298" s="10" t="s">
        <v>31</v>
      </c>
      <c r="Y298" s="10" t="s">
        <v>31</v>
      </c>
      <c r="Z298" s="10" t="s">
        <v>1661</v>
      </c>
      <c r="AA298" s="14" t="s">
        <v>1662</v>
      </c>
      <c r="AB298" s="14" t="s">
        <v>1663</v>
      </c>
      <c r="AC298" s="10" t="s">
        <v>1864</v>
      </c>
      <c r="AD298" s="10" t="s">
        <v>1864</v>
      </c>
      <c r="AE298" s="10" t="s">
        <v>1865</v>
      </c>
      <c r="AF298" s="10" t="s">
        <v>1865</v>
      </c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</row>
    <row r="299" spans="1:94" s="41" customFormat="1">
      <c r="A299" s="10">
        <v>190</v>
      </c>
      <c r="B299" s="10"/>
      <c r="C299" s="10"/>
      <c r="D299" s="14"/>
      <c r="E299" s="10"/>
      <c r="F299" s="10"/>
      <c r="G299" s="10"/>
      <c r="H299" s="10"/>
      <c r="I299" s="10"/>
      <c r="J299" s="10"/>
      <c r="K299" s="10" t="s">
        <v>23</v>
      </c>
      <c r="L299" s="10" t="s">
        <v>24</v>
      </c>
      <c r="M299" s="10" t="s">
        <v>25</v>
      </c>
      <c r="N299" s="10"/>
      <c r="O299" s="10" t="s">
        <v>1672</v>
      </c>
      <c r="P299" s="15" t="s">
        <v>1670</v>
      </c>
      <c r="Q299" s="10" t="s">
        <v>1544</v>
      </c>
      <c r="R299" s="10">
        <v>0.74</v>
      </c>
      <c r="S299" s="10"/>
      <c r="T299" s="10"/>
      <c r="U299" s="10"/>
      <c r="V299" s="10" t="s">
        <v>301</v>
      </c>
      <c r="W299" s="10"/>
      <c r="X299" s="10"/>
      <c r="Y299" s="10"/>
      <c r="Z299" s="10"/>
      <c r="AA299" s="14"/>
      <c r="AB299" s="14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</row>
    <row r="300" spans="1:94" s="36" customFormat="1">
      <c r="A300" s="10">
        <v>190</v>
      </c>
      <c r="B300" s="10"/>
      <c r="C300" s="10"/>
      <c r="D300" s="14"/>
      <c r="E300" s="10"/>
      <c r="F300" s="10"/>
      <c r="G300" s="10"/>
      <c r="H300" s="10"/>
      <c r="I300" s="10"/>
      <c r="J300" s="10"/>
      <c r="K300" s="10" t="s">
        <v>23</v>
      </c>
      <c r="L300" s="10" t="s">
        <v>24</v>
      </c>
      <c r="M300" s="10" t="s">
        <v>25</v>
      </c>
      <c r="N300" s="10"/>
      <c r="O300" s="10" t="s">
        <v>1674</v>
      </c>
      <c r="P300" s="15" t="s">
        <v>1673</v>
      </c>
      <c r="Q300" s="10" t="s">
        <v>1544</v>
      </c>
      <c r="R300" s="10">
        <v>0.61</v>
      </c>
      <c r="S300" s="10"/>
      <c r="T300" s="10"/>
      <c r="U300" s="10"/>
      <c r="V300" s="10" t="s">
        <v>301</v>
      </c>
      <c r="W300" s="10"/>
      <c r="X300" s="10"/>
      <c r="Y300" s="10"/>
      <c r="Z300" s="10"/>
      <c r="AA300" s="14"/>
      <c r="AB300" s="14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</row>
    <row r="301" spans="1:94" s="36" customFormat="1">
      <c r="A301" s="10">
        <v>190</v>
      </c>
      <c r="B301" s="10"/>
      <c r="C301" s="10"/>
      <c r="D301" s="14"/>
      <c r="E301" s="10"/>
      <c r="F301" s="10"/>
      <c r="G301" s="10"/>
      <c r="H301" s="10"/>
      <c r="I301" s="10"/>
      <c r="J301" s="10"/>
      <c r="K301" s="10" t="s">
        <v>23</v>
      </c>
      <c r="L301" s="10" t="s">
        <v>24</v>
      </c>
      <c r="M301" s="10" t="s">
        <v>410</v>
      </c>
      <c r="N301" s="10"/>
      <c r="O301" s="10" t="s">
        <v>1668</v>
      </c>
      <c r="P301" s="15" t="s">
        <v>1671</v>
      </c>
      <c r="Q301" s="10" t="s">
        <v>1549</v>
      </c>
      <c r="R301" s="10"/>
      <c r="S301" s="10"/>
      <c r="T301" s="10">
        <v>0.25</v>
      </c>
      <c r="U301" s="10"/>
      <c r="V301" s="10" t="s">
        <v>29</v>
      </c>
      <c r="W301" s="10" t="s">
        <v>1676</v>
      </c>
      <c r="X301" s="10"/>
      <c r="Y301" s="10"/>
      <c r="Z301" s="10"/>
      <c r="AA301" s="14"/>
      <c r="AB301" s="14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</row>
    <row r="302" spans="1:94" s="36" customFormat="1">
      <c r="A302" s="10">
        <v>191</v>
      </c>
      <c r="B302" s="10" t="s">
        <v>1677</v>
      </c>
      <c r="C302" s="10" t="s">
        <v>1683</v>
      </c>
      <c r="D302" s="14" t="s">
        <v>1684</v>
      </c>
      <c r="E302" s="10">
        <v>2018</v>
      </c>
      <c r="F302" s="10" t="s">
        <v>384</v>
      </c>
      <c r="G302" s="10" t="s">
        <v>1685</v>
      </c>
      <c r="H302" s="10">
        <v>3.4060000000000001</v>
      </c>
      <c r="I302" s="10" t="s">
        <v>37</v>
      </c>
      <c r="J302" s="10" t="s">
        <v>30</v>
      </c>
      <c r="K302" s="10" t="s">
        <v>54</v>
      </c>
      <c r="L302" s="10" t="s">
        <v>127</v>
      </c>
      <c r="M302" s="10" t="s">
        <v>55</v>
      </c>
      <c r="N302" s="10"/>
      <c r="O302" s="10" t="s">
        <v>853</v>
      </c>
      <c r="P302" s="10"/>
      <c r="Q302" s="10"/>
      <c r="R302" s="10"/>
      <c r="S302" s="10"/>
      <c r="T302" s="10">
        <v>17</v>
      </c>
      <c r="U302" s="10"/>
      <c r="V302" s="10" t="s">
        <v>29</v>
      </c>
      <c r="W302" s="10" t="s">
        <v>1678</v>
      </c>
      <c r="X302" s="10" t="s">
        <v>31</v>
      </c>
      <c r="Y302" s="10" t="s">
        <v>1679</v>
      </c>
      <c r="Z302" s="10" t="s">
        <v>1680</v>
      </c>
      <c r="AA302" s="14">
        <f>5.283333</f>
        <v>5.2833329999999998</v>
      </c>
      <c r="AB302" s="14">
        <v>-2.65</v>
      </c>
      <c r="AC302" s="10" t="s">
        <v>1864</v>
      </c>
      <c r="AD302" s="10" t="s">
        <v>1870</v>
      </c>
      <c r="AE302" s="10" t="s">
        <v>1865</v>
      </c>
      <c r="AF302" s="10" t="s">
        <v>1869</v>
      </c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</row>
    <row r="303" spans="1:94" s="36" customFormat="1">
      <c r="A303" s="10">
        <v>191</v>
      </c>
      <c r="B303" s="10"/>
      <c r="C303" s="10"/>
      <c r="D303" s="14"/>
      <c r="E303" s="10"/>
      <c r="F303" s="10"/>
      <c r="G303" s="10"/>
      <c r="H303" s="10"/>
      <c r="I303" s="10"/>
      <c r="J303" s="10"/>
      <c r="K303" s="10" t="s">
        <v>54</v>
      </c>
      <c r="L303" s="10" t="s">
        <v>127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 t="s">
        <v>1681</v>
      </c>
      <c r="AA303" s="14">
        <v>6.6779999999999999</v>
      </c>
      <c r="AB303" s="14">
        <v>-1.32</v>
      </c>
      <c r="AC303" s="10"/>
      <c r="AD303" s="10" t="s">
        <v>1870</v>
      </c>
      <c r="AE303" s="10"/>
      <c r="AF303" s="10" t="s">
        <v>1869</v>
      </c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</row>
    <row r="304" spans="1:94" s="46" customFormat="1">
      <c r="A304" s="10">
        <v>191</v>
      </c>
      <c r="B304" s="10"/>
      <c r="C304" s="10"/>
      <c r="D304" s="14"/>
      <c r="E304" s="10"/>
      <c r="F304" s="10"/>
      <c r="G304" s="10"/>
      <c r="H304" s="10"/>
      <c r="I304" s="10"/>
      <c r="J304" s="10"/>
      <c r="K304" s="10" t="s">
        <v>54</v>
      </c>
      <c r="L304" s="10" t="s">
        <v>127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 t="s">
        <v>1682</v>
      </c>
      <c r="AA304" s="14">
        <f>7+11/60</f>
        <v>7.1833333333333336</v>
      </c>
      <c r="AB304" s="14">
        <f>-1+-5/60</f>
        <v>-1.0833333333333333</v>
      </c>
      <c r="AC304" s="10"/>
      <c r="AD304" s="10" t="s">
        <v>1870</v>
      </c>
      <c r="AE304" s="10"/>
      <c r="AF304" s="10" t="s">
        <v>1869</v>
      </c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</row>
    <row r="305" spans="1:94" s="46" customFormat="1">
      <c r="A305" s="10">
        <v>192</v>
      </c>
      <c r="B305" s="10" t="s">
        <v>1686</v>
      </c>
      <c r="C305" s="10" t="s">
        <v>1687</v>
      </c>
      <c r="D305" s="14">
        <v>224</v>
      </c>
      <c r="E305" s="10">
        <v>2018</v>
      </c>
      <c r="F305" s="10" t="s">
        <v>452</v>
      </c>
      <c r="G305" s="10" t="s">
        <v>1688</v>
      </c>
      <c r="H305" s="10">
        <v>4.6609999999999996</v>
      </c>
      <c r="I305" s="10" t="s">
        <v>37</v>
      </c>
      <c r="J305" s="10" t="s">
        <v>30</v>
      </c>
      <c r="K305" s="10" t="s">
        <v>54</v>
      </c>
      <c r="L305" s="10" t="s">
        <v>162</v>
      </c>
      <c r="M305" s="10" t="s">
        <v>55</v>
      </c>
      <c r="N305" s="10"/>
      <c r="O305" s="10" t="s">
        <v>62</v>
      </c>
      <c r="P305" s="10"/>
      <c r="Q305" s="10"/>
      <c r="R305" s="10"/>
      <c r="S305" s="10">
        <v>75</v>
      </c>
      <c r="T305" s="10"/>
      <c r="U305" s="10"/>
      <c r="V305" s="10" t="s">
        <v>29</v>
      </c>
      <c r="W305" s="10" t="s">
        <v>1689</v>
      </c>
      <c r="X305" s="10" t="s">
        <v>130</v>
      </c>
      <c r="Y305" s="10" t="s">
        <v>415</v>
      </c>
      <c r="Z305" s="10" t="s">
        <v>1696</v>
      </c>
      <c r="AA305" s="14">
        <v>33.5</v>
      </c>
      <c r="AB305" s="14">
        <v>101.5</v>
      </c>
      <c r="AC305" s="10" t="s">
        <v>1864</v>
      </c>
      <c r="AD305" s="10" t="s">
        <v>1870</v>
      </c>
      <c r="AE305" s="10" t="s">
        <v>1865</v>
      </c>
      <c r="AF305" s="10" t="s">
        <v>1868</v>
      </c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</row>
    <row r="306" spans="1:94" s="46" customFormat="1">
      <c r="A306" s="10">
        <v>193</v>
      </c>
      <c r="B306" s="10" t="s">
        <v>1690</v>
      </c>
      <c r="C306" s="10" t="s">
        <v>1691</v>
      </c>
      <c r="D306" s="14">
        <v>10</v>
      </c>
      <c r="E306" s="10">
        <v>2018</v>
      </c>
      <c r="F306" s="10" t="s">
        <v>384</v>
      </c>
      <c r="G306" s="10" t="s">
        <v>1692</v>
      </c>
      <c r="H306" s="10">
        <v>3.4060000000000001</v>
      </c>
      <c r="I306" s="10" t="s">
        <v>21</v>
      </c>
      <c r="J306" s="10" t="s">
        <v>1693</v>
      </c>
      <c r="K306" s="10" t="s">
        <v>54</v>
      </c>
      <c r="L306" s="10" t="s">
        <v>162</v>
      </c>
      <c r="M306" s="10" t="s">
        <v>55</v>
      </c>
      <c r="N306" s="10"/>
      <c r="O306" s="10" t="s">
        <v>62</v>
      </c>
      <c r="P306" s="10"/>
      <c r="Q306" s="10"/>
      <c r="R306" s="10"/>
      <c r="S306" s="10">
        <v>12.5</v>
      </c>
      <c r="T306" s="10"/>
      <c r="U306" s="10"/>
      <c r="V306" s="10" t="s">
        <v>29</v>
      </c>
      <c r="W306" s="10" t="s">
        <v>1694</v>
      </c>
      <c r="X306" s="10" t="s">
        <v>345</v>
      </c>
      <c r="Y306" s="10" t="s">
        <v>345</v>
      </c>
      <c r="Z306" s="10" t="s">
        <v>1695</v>
      </c>
      <c r="AA306" s="58">
        <f>51+48/60</f>
        <v>51.8</v>
      </c>
      <c r="AB306" s="14">
        <f>5+9/60</f>
        <v>5.15</v>
      </c>
      <c r="AC306" s="10" t="s">
        <v>1864</v>
      </c>
      <c r="AD306" s="10" t="s">
        <v>1864</v>
      </c>
      <c r="AE306" s="10" t="s">
        <v>1865</v>
      </c>
      <c r="AF306" s="10" t="s">
        <v>1865</v>
      </c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</row>
    <row r="307" spans="1:94" s="46" customFormat="1">
      <c r="A307" s="10">
        <v>194</v>
      </c>
      <c r="B307" s="10" t="s">
        <v>1701</v>
      </c>
      <c r="C307" s="10" t="s">
        <v>1702</v>
      </c>
      <c r="D307" s="14" t="s">
        <v>800</v>
      </c>
      <c r="E307" s="10">
        <v>2018</v>
      </c>
      <c r="F307" s="10" t="s">
        <v>1703</v>
      </c>
      <c r="G307" s="10" t="s">
        <v>927</v>
      </c>
      <c r="H307" s="10" t="s">
        <v>58</v>
      </c>
      <c r="I307" s="10" t="s">
        <v>21</v>
      </c>
      <c r="J307" s="10" t="s">
        <v>1922</v>
      </c>
      <c r="K307" s="10" t="s">
        <v>54</v>
      </c>
      <c r="L307" s="10" t="s">
        <v>162</v>
      </c>
      <c r="M307" s="10" t="s">
        <v>55</v>
      </c>
      <c r="N307" s="10"/>
      <c r="O307" s="10" t="s">
        <v>1704</v>
      </c>
      <c r="P307" s="15" t="s">
        <v>1713</v>
      </c>
      <c r="Q307" s="10" t="s">
        <v>1549</v>
      </c>
      <c r="R307" s="10"/>
      <c r="S307" s="10">
        <v>2</v>
      </c>
      <c r="T307" s="10"/>
      <c r="U307" s="10"/>
      <c r="V307" s="10" t="s">
        <v>29</v>
      </c>
      <c r="W307" s="10" t="s">
        <v>1707</v>
      </c>
      <c r="X307" s="10" t="s">
        <v>43</v>
      </c>
      <c r="Y307" s="10" t="s">
        <v>43</v>
      </c>
      <c r="Z307" s="10" t="s">
        <v>1716</v>
      </c>
      <c r="AA307" s="58">
        <v>31.74</v>
      </c>
      <c r="AB307" s="14">
        <v>-109.93</v>
      </c>
      <c r="AC307" s="10" t="s">
        <v>1864</v>
      </c>
      <c r="AD307" s="10" t="s">
        <v>1864</v>
      </c>
      <c r="AE307" s="10" t="s">
        <v>1866</v>
      </c>
      <c r="AF307" s="10" t="s">
        <v>1866</v>
      </c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</row>
    <row r="308" spans="1:94" s="46" customFormat="1">
      <c r="A308" s="10">
        <v>194</v>
      </c>
      <c r="B308" s="10"/>
      <c r="C308" s="10"/>
      <c r="D308" s="14"/>
      <c r="E308" s="10"/>
      <c r="F308" s="10"/>
      <c r="G308" s="10"/>
      <c r="H308" s="10"/>
      <c r="I308" s="10"/>
      <c r="J308" s="10"/>
      <c r="K308" s="10" t="s">
        <v>54</v>
      </c>
      <c r="L308" s="10" t="s">
        <v>162</v>
      </c>
      <c r="M308" s="10" t="s">
        <v>55</v>
      </c>
      <c r="N308" s="10"/>
      <c r="O308" s="10" t="s">
        <v>1705</v>
      </c>
      <c r="P308" s="15" t="s">
        <v>1711</v>
      </c>
      <c r="Q308" s="10" t="s">
        <v>1549</v>
      </c>
      <c r="R308" s="10"/>
      <c r="S308" s="10">
        <v>5.5</v>
      </c>
      <c r="T308" s="10"/>
      <c r="U308" s="10"/>
      <c r="V308" s="10" t="s">
        <v>29</v>
      </c>
      <c r="W308" s="10" t="s">
        <v>1708</v>
      </c>
      <c r="X308" s="10"/>
      <c r="Y308" s="10"/>
      <c r="Z308" s="10" t="s">
        <v>1717</v>
      </c>
      <c r="AA308" s="14">
        <v>31.74</v>
      </c>
      <c r="AB308" s="14">
        <v>-110.05</v>
      </c>
      <c r="AC308" s="10"/>
      <c r="AD308" s="10" t="s">
        <v>1864</v>
      </c>
      <c r="AE308" s="10"/>
      <c r="AF308" s="10" t="s">
        <v>1866</v>
      </c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</row>
    <row r="309" spans="1:94" s="49" customFormat="1">
      <c r="A309" s="10">
        <v>194</v>
      </c>
      <c r="B309" s="10"/>
      <c r="C309" s="10"/>
      <c r="D309" s="14"/>
      <c r="E309" s="10"/>
      <c r="F309" s="10"/>
      <c r="G309" s="10"/>
      <c r="H309" s="10"/>
      <c r="I309" s="10"/>
      <c r="J309" s="10"/>
      <c r="K309" s="10" t="s">
        <v>54</v>
      </c>
      <c r="L309" s="10" t="s">
        <v>162</v>
      </c>
      <c r="M309" s="10" t="s">
        <v>55</v>
      </c>
      <c r="N309" s="10"/>
      <c r="O309" s="10" t="s">
        <v>1706</v>
      </c>
      <c r="P309" s="15" t="s">
        <v>1714</v>
      </c>
      <c r="Q309" s="10" t="s">
        <v>1549</v>
      </c>
      <c r="R309" s="10"/>
      <c r="S309" s="10">
        <v>1.2</v>
      </c>
      <c r="T309" s="10"/>
      <c r="U309" s="10"/>
      <c r="V309" s="10" t="s">
        <v>29</v>
      </c>
      <c r="W309" s="10" t="s">
        <v>1954</v>
      </c>
      <c r="X309" s="10"/>
      <c r="Y309" s="10"/>
      <c r="Z309" s="10"/>
      <c r="AA309" s="14"/>
      <c r="AB309" s="14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</row>
    <row r="310" spans="1:94" s="49" customFormat="1">
      <c r="A310" s="10">
        <v>194</v>
      </c>
      <c r="B310" s="10"/>
      <c r="C310" s="10"/>
      <c r="D310" s="14"/>
      <c r="E310" s="10"/>
      <c r="F310" s="10"/>
      <c r="G310" s="10"/>
      <c r="H310" s="10"/>
      <c r="I310" s="10"/>
      <c r="J310" s="10"/>
      <c r="K310" s="10" t="s">
        <v>54</v>
      </c>
      <c r="L310" s="10" t="s">
        <v>162</v>
      </c>
      <c r="M310" s="10" t="s">
        <v>55</v>
      </c>
      <c r="N310" s="10"/>
      <c r="O310" s="10" t="s">
        <v>1709</v>
      </c>
      <c r="P310" s="15" t="s">
        <v>1712</v>
      </c>
      <c r="Q310" s="10" t="s">
        <v>1549</v>
      </c>
      <c r="R310" s="10"/>
      <c r="S310" s="10">
        <v>3</v>
      </c>
      <c r="T310" s="10"/>
      <c r="U310" s="10"/>
      <c r="V310" s="10" t="s">
        <v>29</v>
      </c>
      <c r="W310" s="10" t="s">
        <v>1710</v>
      </c>
      <c r="X310" s="10"/>
      <c r="Y310" s="10"/>
      <c r="Z310" s="10"/>
      <c r="AA310" s="14"/>
      <c r="AB310" s="14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</row>
    <row r="311" spans="1:94" s="49" customFormat="1">
      <c r="A311" s="10">
        <v>195</v>
      </c>
      <c r="B311" s="10" t="s">
        <v>1721</v>
      </c>
      <c r="C311" s="10" t="s">
        <v>1722</v>
      </c>
      <c r="D311" s="14" t="s">
        <v>1723</v>
      </c>
      <c r="E311" s="10">
        <v>2018</v>
      </c>
      <c r="F311" s="10" t="s">
        <v>1724</v>
      </c>
      <c r="G311" s="10" t="s">
        <v>1725</v>
      </c>
      <c r="H311" s="10">
        <v>1.41</v>
      </c>
      <c r="I311" s="10" t="s">
        <v>37</v>
      </c>
      <c r="J311" s="10" t="s">
        <v>30</v>
      </c>
      <c r="K311" s="10" t="s">
        <v>54</v>
      </c>
      <c r="L311" s="10" t="s">
        <v>162</v>
      </c>
      <c r="M311" s="10" t="s">
        <v>39</v>
      </c>
      <c r="N311" s="10"/>
      <c r="O311" s="10" t="s">
        <v>1728</v>
      </c>
      <c r="P311" s="15" t="s">
        <v>1729</v>
      </c>
      <c r="Q311" s="10" t="s">
        <v>1544</v>
      </c>
      <c r="R311" s="10">
        <f>(1.5+1.8)/2</f>
        <v>1.65</v>
      </c>
      <c r="S311" s="10"/>
      <c r="T311" s="10"/>
      <c r="U311" s="10"/>
      <c r="V311" s="10" t="s">
        <v>1514</v>
      </c>
      <c r="W311" s="10"/>
      <c r="X311" s="10" t="s">
        <v>119</v>
      </c>
      <c r="Y311" s="10" t="s">
        <v>119</v>
      </c>
      <c r="Z311" s="10" t="s">
        <v>1736</v>
      </c>
      <c r="AA311" s="14">
        <v>-26.561804899999998</v>
      </c>
      <c r="AB311" s="14">
        <v>148.73383269999999</v>
      </c>
      <c r="AC311" s="10" t="s">
        <v>1864</v>
      </c>
      <c r="AD311" s="10" t="s">
        <v>1864</v>
      </c>
      <c r="AE311" s="10" t="s">
        <v>1867</v>
      </c>
      <c r="AF311" s="10" t="s">
        <v>1867</v>
      </c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</row>
    <row r="312" spans="1:94" s="49" customFormat="1">
      <c r="A312" s="10">
        <v>195</v>
      </c>
      <c r="B312" s="10"/>
      <c r="C312" s="10"/>
      <c r="D312" s="14"/>
      <c r="E312" s="10"/>
      <c r="F312" s="10"/>
      <c r="G312" s="10"/>
      <c r="H312" s="10"/>
      <c r="I312" s="10"/>
      <c r="J312" s="10"/>
      <c r="K312" s="10" t="s">
        <v>54</v>
      </c>
      <c r="L312" s="10" t="s">
        <v>162</v>
      </c>
      <c r="M312" s="10" t="s">
        <v>39</v>
      </c>
      <c r="N312" s="10"/>
      <c r="O312" s="10" t="s">
        <v>1726</v>
      </c>
      <c r="P312" s="15" t="s">
        <v>1730</v>
      </c>
      <c r="Q312" s="10" t="s">
        <v>1544</v>
      </c>
      <c r="R312" s="10">
        <f>(0.65+1.2)/2</f>
        <v>0.92500000000000004</v>
      </c>
      <c r="S312" s="10"/>
      <c r="T312" s="10"/>
      <c r="U312" s="10"/>
      <c r="V312" s="10" t="s">
        <v>1514</v>
      </c>
      <c r="W312" s="10"/>
      <c r="X312" s="10"/>
      <c r="Y312" s="10"/>
      <c r="Z312" s="10"/>
      <c r="AA312" s="14"/>
      <c r="AB312" s="14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</row>
    <row r="313" spans="1:94" s="49" customFormat="1">
      <c r="A313" s="10">
        <v>195</v>
      </c>
      <c r="B313" s="10"/>
      <c r="C313" s="10"/>
      <c r="D313" s="14"/>
      <c r="E313" s="10"/>
      <c r="F313" s="10"/>
      <c r="G313" s="10"/>
      <c r="H313" s="10"/>
      <c r="I313" s="10"/>
      <c r="J313" s="10"/>
      <c r="K313" s="10" t="s">
        <v>54</v>
      </c>
      <c r="L313" s="10" t="s">
        <v>162</v>
      </c>
      <c r="M313" s="10" t="s">
        <v>39</v>
      </c>
      <c r="N313" s="10"/>
      <c r="O313" s="10" t="s">
        <v>1732</v>
      </c>
      <c r="P313" s="15" t="s">
        <v>1731</v>
      </c>
      <c r="Q313" s="10" t="s">
        <v>1544</v>
      </c>
      <c r="R313" s="10">
        <v>1.2</v>
      </c>
      <c r="S313" s="10"/>
      <c r="T313" s="10"/>
      <c r="U313" s="10"/>
      <c r="V313" s="10" t="s">
        <v>1514</v>
      </c>
      <c r="W313" s="10"/>
      <c r="X313" s="10"/>
      <c r="Y313" s="10"/>
      <c r="Z313" s="10"/>
      <c r="AA313" s="14"/>
      <c r="AB313" s="14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</row>
    <row r="314" spans="1:94" s="49" customFormat="1">
      <c r="A314" s="10">
        <v>195</v>
      </c>
      <c r="B314" s="10"/>
      <c r="C314" s="10"/>
      <c r="D314" s="14"/>
      <c r="E314" s="10"/>
      <c r="F314" s="10"/>
      <c r="G314" s="10"/>
      <c r="H314" s="10"/>
      <c r="I314" s="10"/>
      <c r="J314" s="10"/>
      <c r="K314" s="10" t="s">
        <v>54</v>
      </c>
      <c r="L314" s="10" t="s">
        <v>162</v>
      </c>
      <c r="M314" s="10" t="s">
        <v>39</v>
      </c>
      <c r="N314" s="10"/>
      <c r="O314" s="10" t="s">
        <v>1733</v>
      </c>
      <c r="P314" s="15" t="s">
        <v>1734</v>
      </c>
      <c r="Q314" s="10" t="s">
        <v>1544</v>
      </c>
      <c r="R314" s="10">
        <v>0.99</v>
      </c>
      <c r="S314" s="10"/>
      <c r="T314" s="10"/>
      <c r="U314" s="10"/>
      <c r="V314" s="10" t="s">
        <v>1514</v>
      </c>
      <c r="W314" s="10"/>
      <c r="X314" s="10"/>
      <c r="Y314" s="10"/>
      <c r="Z314" s="10"/>
      <c r="AA314" s="14"/>
      <c r="AB314" s="14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</row>
    <row r="315" spans="1:94" s="49" customFormat="1">
      <c r="A315" s="10">
        <v>195</v>
      </c>
      <c r="B315" s="10"/>
      <c r="C315" s="10"/>
      <c r="D315" s="14"/>
      <c r="E315" s="10"/>
      <c r="F315" s="10"/>
      <c r="G315" s="10"/>
      <c r="H315" s="10"/>
      <c r="I315" s="10"/>
      <c r="J315" s="10"/>
      <c r="K315" s="10" t="s">
        <v>54</v>
      </c>
      <c r="L315" s="10" t="s">
        <v>162</v>
      </c>
      <c r="M315" s="10" t="s">
        <v>39</v>
      </c>
      <c r="N315" s="10"/>
      <c r="O315" s="10" t="s">
        <v>1727</v>
      </c>
      <c r="P315" s="15" t="s">
        <v>1735</v>
      </c>
      <c r="Q315" s="10" t="s">
        <v>1544</v>
      </c>
      <c r="R315" s="10">
        <v>0.74</v>
      </c>
      <c r="S315" s="10"/>
      <c r="T315" s="10"/>
      <c r="U315" s="10"/>
      <c r="V315" s="10" t="s">
        <v>1514</v>
      </c>
      <c r="W315" s="10"/>
      <c r="X315" s="10"/>
      <c r="Y315" s="10"/>
      <c r="Z315" s="10"/>
      <c r="AA315" s="14"/>
      <c r="AB315" s="14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</row>
    <row r="316" spans="1:94" s="49" customFormat="1">
      <c r="A316" s="10">
        <v>196</v>
      </c>
      <c r="B316" s="10" t="s">
        <v>1720</v>
      </c>
      <c r="C316" s="10" t="s">
        <v>1754</v>
      </c>
      <c r="D316" s="14" t="s">
        <v>1751</v>
      </c>
      <c r="E316" s="10">
        <v>2018</v>
      </c>
      <c r="F316" s="10" t="s">
        <v>1752</v>
      </c>
      <c r="G316" s="10" t="s">
        <v>1753</v>
      </c>
      <c r="H316" s="10">
        <v>0.48199999999999998</v>
      </c>
      <c r="I316" s="10" t="s">
        <v>37</v>
      </c>
      <c r="J316" s="10" t="s">
        <v>30</v>
      </c>
      <c r="K316" s="10" t="s">
        <v>23</v>
      </c>
      <c r="L316" s="10" t="s">
        <v>38</v>
      </c>
      <c r="M316" s="10" t="s">
        <v>268</v>
      </c>
      <c r="N316" s="10"/>
      <c r="O316" s="10" t="s">
        <v>1739</v>
      </c>
      <c r="P316" s="10"/>
      <c r="Q316" s="10"/>
      <c r="R316" s="10" t="s">
        <v>58</v>
      </c>
      <c r="S316" s="10"/>
      <c r="T316" s="10"/>
      <c r="U316" s="10"/>
      <c r="V316" s="10" t="s">
        <v>30</v>
      </c>
      <c r="W316" s="10" t="s">
        <v>1459</v>
      </c>
      <c r="X316" s="10" t="s">
        <v>43</v>
      </c>
      <c r="Y316" s="10" t="s">
        <v>1738</v>
      </c>
      <c r="Z316" s="10" t="s">
        <v>1737</v>
      </c>
      <c r="AA316" s="14">
        <f>26+25/60</f>
        <v>26.416666666666668</v>
      </c>
      <c r="AB316" s="14">
        <f>-77+-10/60</f>
        <v>-77.166666666666671</v>
      </c>
      <c r="AC316" s="10" t="s">
        <v>1864</v>
      </c>
      <c r="AD316" s="10" t="s">
        <v>1870</v>
      </c>
      <c r="AE316" s="10" t="s">
        <v>1866</v>
      </c>
      <c r="AF316" s="10" t="s">
        <v>1866</v>
      </c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</row>
    <row r="317" spans="1:94" s="53" customFormat="1">
      <c r="A317" s="10">
        <v>196</v>
      </c>
      <c r="B317" s="10"/>
      <c r="C317" s="10"/>
      <c r="D317" s="14"/>
      <c r="E317" s="10"/>
      <c r="F317" s="10"/>
      <c r="G317" s="10"/>
      <c r="H317" s="10"/>
      <c r="I317" s="10"/>
      <c r="J317" s="10"/>
      <c r="K317" s="10" t="s">
        <v>23</v>
      </c>
      <c r="L317" s="10" t="s">
        <v>38</v>
      </c>
      <c r="M317" s="10" t="s">
        <v>268</v>
      </c>
      <c r="N317" s="10"/>
      <c r="O317" s="10" t="s">
        <v>1740</v>
      </c>
      <c r="P317" s="15" t="s">
        <v>1832</v>
      </c>
      <c r="Q317" s="10" t="s">
        <v>1546</v>
      </c>
      <c r="R317" s="10">
        <v>1.1499999999999999</v>
      </c>
      <c r="S317" s="10"/>
      <c r="T317" s="10"/>
      <c r="U317" s="10"/>
      <c r="V317" s="10" t="s">
        <v>794</v>
      </c>
      <c r="W317" s="10"/>
      <c r="X317" s="10"/>
      <c r="Y317" s="10"/>
      <c r="Z317" s="10"/>
      <c r="AA317" s="14"/>
      <c r="AB317" s="14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</row>
    <row r="318" spans="1:94" s="37" customFormat="1">
      <c r="A318" s="10">
        <v>196</v>
      </c>
      <c r="B318" s="10"/>
      <c r="C318" s="10"/>
      <c r="D318" s="14"/>
      <c r="E318" s="10"/>
      <c r="F318" s="10"/>
      <c r="G318" s="10"/>
      <c r="H318" s="10"/>
      <c r="I318" s="10"/>
      <c r="J318" s="10"/>
      <c r="K318" s="10" t="s">
        <v>23</v>
      </c>
      <c r="L318" s="10" t="s">
        <v>38</v>
      </c>
      <c r="M318" s="10" t="s">
        <v>95</v>
      </c>
      <c r="N318" s="10"/>
      <c r="O318" s="10" t="s">
        <v>705</v>
      </c>
      <c r="P318" s="15" t="s">
        <v>706</v>
      </c>
      <c r="Q318" s="10" t="s">
        <v>1547</v>
      </c>
      <c r="R318" s="10">
        <v>1.1000000000000001</v>
      </c>
      <c r="S318" s="10"/>
      <c r="T318" s="10"/>
      <c r="U318" s="10"/>
      <c r="V318" s="10" t="s">
        <v>1514</v>
      </c>
      <c r="W318" s="10"/>
      <c r="X318" s="10"/>
      <c r="Y318" s="10"/>
      <c r="Z318" s="10"/>
      <c r="AA318" s="14"/>
      <c r="AB318" s="14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</row>
    <row r="319" spans="1:94" s="37" customFormat="1">
      <c r="A319" s="10">
        <v>196</v>
      </c>
      <c r="B319" s="10"/>
      <c r="C319" s="10"/>
      <c r="D319" s="14"/>
      <c r="E319" s="10"/>
      <c r="F319" s="10"/>
      <c r="G319" s="10"/>
      <c r="H319" s="10"/>
      <c r="I319" s="10"/>
      <c r="J319" s="10"/>
      <c r="K319" s="10" t="s">
        <v>23</v>
      </c>
      <c r="L319" s="10" t="s">
        <v>38</v>
      </c>
      <c r="M319" s="10" t="s">
        <v>95</v>
      </c>
      <c r="N319" s="10"/>
      <c r="O319" s="10" t="s">
        <v>1741</v>
      </c>
      <c r="P319" s="15" t="s">
        <v>1742</v>
      </c>
      <c r="Q319" s="10" t="s">
        <v>1545</v>
      </c>
      <c r="R319" s="10">
        <f>(0.625+1.14)/2</f>
        <v>0.88249999999999995</v>
      </c>
      <c r="S319" s="10"/>
      <c r="T319" s="10"/>
      <c r="U319" s="10"/>
      <c r="V319" s="10" t="s">
        <v>1514</v>
      </c>
      <c r="W319" s="10"/>
      <c r="X319" s="10"/>
      <c r="Y319" s="10"/>
      <c r="Z319" s="10"/>
      <c r="AA319" s="14"/>
      <c r="AB319" s="14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</row>
    <row r="320" spans="1:94" s="39" customFormat="1">
      <c r="A320" s="10">
        <v>196</v>
      </c>
      <c r="B320" s="10"/>
      <c r="C320" s="10"/>
      <c r="D320" s="14"/>
      <c r="E320" s="10"/>
      <c r="F320" s="10"/>
      <c r="G320" s="10"/>
      <c r="H320" s="10"/>
      <c r="I320" s="10"/>
      <c r="J320" s="10"/>
      <c r="K320" s="10" t="s">
        <v>23</v>
      </c>
      <c r="L320" s="10" t="s">
        <v>38</v>
      </c>
      <c r="M320" s="10" t="s">
        <v>268</v>
      </c>
      <c r="N320" s="10"/>
      <c r="O320" s="10" t="s">
        <v>1743</v>
      </c>
      <c r="P320" s="15" t="s">
        <v>1750</v>
      </c>
      <c r="Q320" s="10" t="s">
        <v>1546</v>
      </c>
      <c r="R320" s="10">
        <f>(2.4+3.68)/2</f>
        <v>3.04</v>
      </c>
      <c r="S320" s="10"/>
      <c r="T320" s="10"/>
      <c r="U320" s="10"/>
      <c r="V320" s="10" t="s">
        <v>1514</v>
      </c>
      <c r="W320" s="10"/>
      <c r="X320" s="10"/>
      <c r="Y320" s="10"/>
      <c r="Z320" s="10"/>
      <c r="AA320" s="14"/>
      <c r="AB320" s="14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</row>
    <row r="321" spans="1:94" s="51" customFormat="1">
      <c r="A321" s="10">
        <v>196</v>
      </c>
      <c r="B321" s="10"/>
      <c r="C321" s="10"/>
      <c r="D321" s="14"/>
      <c r="E321" s="10"/>
      <c r="F321" s="10"/>
      <c r="G321" s="10"/>
      <c r="H321" s="10"/>
      <c r="I321" s="10"/>
      <c r="J321" s="10"/>
      <c r="K321" s="10" t="s">
        <v>23</v>
      </c>
      <c r="L321" s="10" t="s">
        <v>38</v>
      </c>
      <c r="M321" s="10" t="s">
        <v>268</v>
      </c>
      <c r="N321" s="10"/>
      <c r="O321" s="10" t="s">
        <v>1744</v>
      </c>
      <c r="P321" s="15" t="s">
        <v>1747</v>
      </c>
      <c r="Q321" s="10" t="s">
        <v>1548</v>
      </c>
      <c r="R321" s="10">
        <f>(1.07+3)/2</f>
        <v>2.0350000000000001</v>
      </c>
      <c r="S321" s="10"/>
      <c r="T321" s="10"/>
      <c r="U321" s="10"/>
      <c r="V321" s="10" t="s">
        <v>1514</v>
      </c>
      <c r="W321" s="10"/>
      <c r="X321" s="10"/>
      <c r="Y321" s="10"/>
      <c r="Z321" s="10"/>
      <c r="AA321" s="14"/>
      <c r="AB321" s="14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</row>
    <row r="322" spans="1:94" s="54" customFormat="1">
      <c r="A322" s="10">
        <v>196</v>
      </c>
      <c r="B322" s="10"/>
      <c r="C322" s="10"/>
      <c r="D322" s="14"/>
      <c r="E322" s="10"/>
      <c r="F322" s="10"/>
      <c r="G322" s="10"/>
      <c r="H322" s="10"/>
      <c r="I322" s="10"/>
      <c r="J322" s="10"/>
      <c r="K322" s="10" t="s">
        <v>23</v>
      </c>
      <c r="L322" s="10" t="s">
        <v>38</v>
      </c>
      <c r="M322" s="10" t="s">
        <v>268</v>
      </c>
      <c r="N322" s="10"/>
      <c r="O322" s="10" t="s">
        <v>1745</v>
      </c>
      <c r="P322" s="15" t="s">
        <v>1749</v>
      </c>
      <c r="Q322" s="10" t="s">
        <v>1544</v>
      </c>
      <c r="R322" s="10">
        <f>(0.7+1)/2</f>
        <v>0.85</v>
      </c>
      <c r="S322" s="10"/>
      <c r="T322" s="10"/>
      <c r="U322" s="10"/>
      <c r="V322" s="10" t="s">
        <v>1514</v>
      </c>
      <c r="W322" s="10"/>
      <c r="X322" s="10"/>
      <c r="Y322" s="10"/>
      <c r="Z322" s="10"/>
      <c r="AA322" s="14"/>
      <c r="AB322" s="14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</row>
    <row r="323" spans="1:94" s="54" customFormat="1">
      <c r="A323" s="10">
        <v>196</v>
      </c>
      <c r="B323" s="10"/>
      <c r="C323" s="10"/>
      <c r="D323" s="14"/>
      <c r="E323" s="10"/>
      <c r="F323" s="10"/>
      <c r="G323" s="10"/>
      <c r="H323" s="10"/>
      <c r="I323" s="10"/>
      <c r="J323" s="10"/>
      <c r="K323" s="10" t="s">
        <v>23</v>
      </c>
      <c r="L323" s="10" t="s">
        <v>38</v>
      </c>
      <c r="M323" s="10" t="s">
        <v>268</v>
      </c>
      <c r="N323" s="10"/>
      <c r="O323" s="10" t="s">
        <v>1746</v>
      </c>
      <c r="P323" s="15" t="s">
        <v>1748</v>
      </c>
      <c r="Q323" s="10" t="s">
        <v>1548</v>
      </c>
      <c r="R323" s="10">
        <v>0.875</v>
      </c>
      <c r="S323" s="10"/>
      <c r="T323" s="10"/>
      <c r="U323" s="10"/>
      <c r="V323" s="10" t="s">
        <v>1514</v>
      </c>
      <c r="W323" s="10"/>
      <c r="X323" s="10"/>
      <c r="Y323" s="10"/>
      <c r="Z323" s="10"/>
      <c r="AA323" s="14"/>
      <c r="AB323" s="14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</row>
    <row r="324" spans="1:94" s="54" customFormat="1">
      <c r="A324" s="10">
        <v>197</v>
      </c>
      <c r="B324" s="10" t="s">
        <v>1719</v>
      </c>
      <c r="C324" s="10" t="s">
        <v>1755</v>
      </c>
      <c r="D324" s="14" t="s">
        <v>1759</v>
      </c>
      <c r="E324" s="10">
        <v>2018</v>
      </c>
      <c r="F324" s="10" t="s">
        <v>1757</v>
      </c>
      <c r="G324" s="10" t="s">
        <v>1758</v>
      </c>
      <c r="H324" s="10">
        <v>2.766</v>
      </c>
      <c r="I324" s="10" t="s">
        <v>37</v>
      </c>
      <c r="J324" s="10" t="s">
        <v>30</v>
      </c>
      <c r="K324" s="10" t="s">
        <v>45</v>
      </c>
      <c r="L324" s="10" t="s">
        <v>46</v>
      </c>
      <c r="M324" s="10" t="s">
        <v>39</v>
      </c>
      <c r="N324" s="10"/>
      <c r="O324" s="10" t="s">
        <v>1760</v>
      </c>
      <c r="P324" s="15" t="s">
        <v>629</v>
      </c>
      <c r="Q324" s="10" t="s">
        <v>1543</v>
      </c>
      <c r="R324" s="10">
        <f>(2.9+5.05)/2</f>
        <v>3.9749999999999996</v>
      </c>
      <c r="S324" s="10"/>
      <c r="T324" s="10"/>
      <c r="U324" s="10"/>
      <c r="V324" s="10" t="s">
        <v>1514</v>
      </c>
      <c r="W324" s="10"/>
      <c r="X324" s="10" t="s">
        <v>286</v>
      </c>
      <c r="Y324" s="10" t="s">
        <v>1756</v>
      </c>
      <c r="Z324" s="10" t="s">
        <v>630</v>
      </c>
      <c r="AA324" s="14">
        <v>4.1743613000000002</v>
      </c>
      <c r="AB324" s="14">
        <v>28.906704000000001</v>
      </c>
      <c r="AC324" s="10" t="s">
        <v>1864</v>
      </c>
      <c r="AD324" s="10" t="s">
        <v>1870</v>
      </c>
      <c r="AE324" s="10" t="s">
        <v>1865</v>
      </c>
      <c r="AF324" s="10" t="s">
        <v>1869</v>
      </c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</row>
    <row r="325" spans="1:94" s="54" customFormat="1">
      <c r="A325" s="10">
        <v>198</v>
      </c>
      <c r="B325" s="10" t="s">
        <v>1761</v>
      </c>
      <c r="C325" s="10" t="s">
        <v>1766</v>
      </c>
      <c r="D325" s="14" t="s">
        <v>1767</v>
      </c>
      <c r="E325" s="10">
        <v>2018</v>
      </c>
      <c r="F325" s="10" t="s">
        <v>1649</v>
      </c>
      <c r="G325" s="10" t="s">
        <v>1768</v>
      </c>
      <c r="H325" s="10">
        <v>0.80400000000000005</v>
      </c>
      <c r="I325" s="10" t="s">
        <v>37</v>
      </c>
      <c r="J325" s="10" t="s">
        <v>30</v>
      </c>
      <c r="K325" s="10" t="s">
        <v>23</v>
      </c>
      <c r="L325" s="10" t="s">
        <v>24</v>
      </c>
      <c r="M325" s="10" t="s">
        <v>1871</v>
      </c>
      <c r="N325" s="10" t="s">
        <v>1763</v>
      </c>
      <c r="O325" s="10" t="s">
        <v>1763</v>
      </c>
      <c r="P325" s="10"/>
      <c r="Q325" s="10"/>
      <c r="R325" s="10"/>
      <c r="S325" s="10">
        <v>50</v>
      </c>
      <c r="T325" s="10"/>
      <c r="U325" s="10"/>
      <c r="V325" s="10" t="s">
        <v>29</v>
      </c>
      <c r="W325" s="10" t="s">
        <v>1765</v>
      </c>
      <c r="X325" s="10" t="s">
        <v>43</v>
      </c>
      <c r="Y325" s="10" t="s">
        <v>43</v>
      </c>
      <c r="Z325" s="10" t="s">
        <v>1769</v>
      </c>
      <c r="AA325" s="14">
        <v>44.609901800000003</v>
      </c>
      <c r="AB325" s="14">
        <v>-124.0685321</v>
      </c>
      <c r="AC325" s="10" t="s">
        <v>1864</v>
      </c>
      <c r="AD325" s="10" t="s">
        <v>1864</v>
      </c>
      <c r="AE325" s="10" t="s">
        <v>1866</v>
      </c>
      <c r="AF325" s="10" t="s">
        <v>1866</v>
      </c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</row>
    <row r="326" spans="1:94" s="36" customFormat="1">
      <c r="A326" s="10">
        <v>198</v>
      </c>
      <c r="B326" s="10"/>
      <c r="C326" s="10"/>
      <c r="D326" s="14"/>
      <c r="E326" s="10"/>
      <c r="F326" s="10"/>
      <c r="G326" s="10"/>
      <c r="H326" s="10"/>
      <c r="I326" s="10"/>
      <c r="J326" s="10"/>
      <c r="K326" s="10" t="s">
        <v>23</v>
      </c>
      <c r="L326" s="10" t="s">
        <v>24</v>
      </c>
      <c r="M326" s="10" t="s">
        <v>1871</v>
      </c>
      <c r="N326" s="10" t="s">
        <v>1762</v>
      </c>
      <c r="O326" s="10" t="s">
        <v>1762</v>
      </c>
      <c r="P326" s="10"/>
      <c r="Q326" s="10"/>
      <c r="R326" s="10"/>
      <c r="S326" s="10">
        <v>50</v>
      </c>
      <c r="T326" s="10"/>
      <c r="U326" s="10"/>
      <c r="V326" s="10" t="s">
        <v>29</v>
      </c>
      <c r="W326" s="10" t="s">
        <v>1764</v>
      </c>
      <c r="X326" s="10"/>
      <c r="Y326" s="10"/>
      <c r="Z326" s="10"/>
      <c r="AA326" s="14"/>
      <c r="AB326" s="14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</row>
    <row r="327" spans="1:94" s="36" customFormat="1">
      <c r="A327" s="10">
        <v>199</v>
      </c>
      <c r="B327" s="10" t="s">
        <v>1770</v>
      </c>
      <c r="C327" s="10" t="s">
        <v>1771</v>
      </c>
      <c r="D327" s="14" t="s">
        <v>1772</v>
      </c>
      <c r="E327" s="10">
        <v>2018</v>
      </c>
      <c r="F327" s="10" t="s">
        <v>1928</v>
      </c>
      <c r="G327" s="10" t="s">
        <v>1773</v>
      </c>
      <c r="H327" s="10">
        <v>5.742</v>
      </c>
      <c r="I327" s="10" t="s">
        <v>37</v>
      </c>
      <c r="J327" s="10" t="s">
        <v>30</v>
      </c>
      <c r="K327" s="10" t="s">
        <v>54</v>
      </c>
      <c r="L327" s="10" t="s">
        <v>162</v>
      </c>
      <c r="M327" s="10" t="s">
        <v>55</v>
      </c>
      <c r="N327" s="10"/>
      <c r="O327" s="10" t="s">
        <v>1609</v>
      </c>
      <c r="P327" s="10"/>
      <c r="Q327" s="10"/>
      <c r="R327" s="10"/>
      <c r="S327" s="10">
        <v>0.115</v>
      </c>
      <c r="T327" s="10"/>
      <c r="U327" s="10"/>
      <c r="V327" s="10" t="s">
        <v>29</v>
      </c>
      <c r="W327" s="10" t="s">
        <v>1955</v>
      </c>
      <c r="X327" s="10" t="s">
        <v>31</v>
      </c>
      <c r="Y327" s="10" t="s">
        <v>31</v>
      </c>
      <c r="Z327" s="10" t="s">
        <v>1774</v>
      </c>
      <c r="AA327" s="14">
        <f>50+12/60</f>
        <v>50.2</v>
      </c>
      <c r="AB327" s="14">
        <f>-5+-9/60</f>
        <v>-5.15</v>
      </c>
      <c r="AC327" s="10" t="s">
        <v>1864</v>
      </c>
      <c r="AD327" s="10" t="s">
        <v>1864</v>
      </c>
      <c r="AE327" s="10" t="s">
        <v>1865</v>
      </c>
      <c r="AF327" s="10" t="s">
        <v>1865</v>
      </c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</row>
    <row r="328" spans="1:94" s="37" customFormat="1">
      <c r="A328" s="10">
        <v>200</v>
      </c>
      <c r="B328" s="10" t="s">
        <v>1775</v>
      </c>
      <c r="C328" s="10" t="s">
        <v>1779</v>
      </c>
      <c r="D328" s="14">
        <v>217</v>
      </c>
      <c r="E328" s="10">
        <v>2018</v>
      </c>
      <c r="F328" s="10" t="s">
        <v>1137</v>
      </c>
      <c r="G328" s="10" t="s">
        <v>1776</v>
      </c>
      <c r="H328" s="10">
        <v>6.4569999999999999</v>
      </c>
      <c r="I328" s="10" t="s">
        <v>37</v>
      </c>
      <c r="J328" s="10" t="s">
        <v>30</v>
      </c>
      <c r="K328" s="10" t="s">
        <v>54</v>
      </c>
      <c r="L328" s="10" t="s">
        <v>127</v>
      </c>
      <c r="M328" s="10" t="s">
        <v>55</v>
      </c>
      <c r="N328" s="10" t="s">
        <v>853</v>
      </c>
      <c r="O328" s="10" t="s">
        <v>1778</v>
      </c>
      <c r="P328" s="15" t="s">
        <v>1777</v>
      </c>
      <c r="Q328" s="10" t="s">
        <v>1544</v>
      </c>
      <c r="R328" s="10"/>
      <c r="S328" s="10"/>
      <c r="T328" s="10">
        <v>5</v>
      </c>
      <c r="U328" s="10"/>
      <c r="V328" s="10" t="s">
        <v>29</v>
      </c>
      <c r="W328" s="10" t="s">
        <v>1781</v>
      </c>
      <c r="X328" s="10" t="s">
        <v>415</v>
      </c>
      <c r="Y328" s="10" t="s">
        <v>415</v>
      </c>
      <c r="Z328" s="10" t="s">
        <v>1780</v>
      </c>
      <c r="AA328" s="14">
        <f>41+40/60</f>
        <v>41.666666666666664</v>
      </c>
      <c r="AB328" s="14">
        <f>119+51/60</f>
        <v>119.85</v>
      </c>
      <c r="AC328" s="10" t="s">
        <v>1870</v>
      </c>
      <c r="AD328" s="10" t="s">
        <v>1870</v>
      </c>
      <c r="AE328" s="10" t="s">
        <v>1868</v>
      </c>
      <c r="AF328" s="10" t="s">
        <v>1868</v>
      </c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</row>
    <row r="329" spans="1:94" s="51" customFormat="1">
      <c r="A329" s="10">
        <v>201</v>
      </c>
      <c r="B329" s="10" t="s">
        <v>1782</v>
      </c>
      <c r="C329" s="10" t="s">
        <v>1783</v>
      </c>
      <c r="D329" s="14">
        <v>217</v>
      </c>
      <c r="E329" s="10">
        <v>2018</v>
      </c>
      <c r="F329" s="10" t="s">
        <v>1137</v>
      </c>
      <c r="G329" s="10" t="s">
        <v>1784</v>
      </c>
      <c r="H329" s="10">
        <v>6.4569999999999999</v>
      </c>
      <c r="I329" s="10" t="s">
        <v>37</v>
      </c>
      <c r="J329" s="10" t="s">
        <v>30</v>
      </c>
      <c r="K329" s="10" t="s">
        <v>23</v>
      </c>
      <c r="L329" s="10" t="s">
        <v>24</v>
      </c>
      <c r="M329" s="10" t="s">
        <v>39</v>
      </c>
      <c r="N329" s="10"/>
      <c r="O329" s="10" t="s">
        <v>1789</v>
      </c>
      <c r="P329" s="15" t="s">
        <v>1785</v>
      </c>
      <c r="Q329" s="10" t="s">
        <v>1544</v>
      </c>
      <c r="R329" s="10">
        <v>3.7</v>
      </c>
      <c r="S329" s="10"/>
      <c r="T329" s="10"/>
      <c r="U329" s="10"/>
      <c r="V329" s="10" t="s">
        <v>1514</v>
      </c>
      <c r="W329" s="10"/>
      <c r="X329" s="10" t="s">
        <v>1392</v>
      </c>
      <c r="Y329" s="10" t="s">
        <v>119</v>
      </c>
      <c r="Z329" s="10" t="s">
        <v>1790</v>
      </c>
      <c r="AA329" s="14">
        <v>-32.305137600000002</v>
      </c>
      <c r="AB329" s="14">
        <v>115.69094339999999</v>
      </c>
      <c r="AC329" s="10" t="s">
        <v>1870</v>
      </c>
      <c r="AD329" s="10" t="s">
        <v>1864</v>
      </c>
      <c r="AE329" s="10" t="s">
        <v>1865</v>
      </c>
      <c r="AF329" s="10" t="s">
        <v>1867</v>
      </c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</row>
    <row r="330" spans="1:94" s="51" customFormat="1">
      <c r="A330" s="10">
        <v>201</v>
      </c>
      <c r="B330" s="10"/>
      <c r="C330" s="10"/>
      <c r="D330" s="14"/>
      <c r="E330" s="10"/>
      <c r="F330" s="10"/>
      <c r="G330" s="10"/>
      <c r="H330" s="10"/>
      <c r="I330" s="10"/>
      <c r="J330" s="10"/>
      <c r="K330" s="10" t="s">
        <v>23</v>
      </c>
      <c r="L330" s="10" t="s">
        <v>24</v>
      </c>
      <c r="M330" s="10" t="s">
        <v>39</v>
      </c>
      <c r="N330" s="10"/>
      <c r="O330" s="10" t="s">
        <v>1787</v>
      </c>
      <c r="P330" s="15" t="s">
        <v>1786</v>
      </c>
      <c r="Q330" s="10" t="s">
        <v>1544</v>
      </c>
      <c r="R330" s="10">
        <f>(2.5+3.5)/2</f>
        <v>3</v>
      </c>
      <c r="S330" s="10"/>
      <c r="T330" s="10"/>
      <c r="U330" s="10"/>
      <c r="V330" s="10" t="s">
        <v>1514</v>
      </c>
      <c r="W330" s="10"/>
      <c r="X330" s="10"/>
      <c r="Y330" s="10"/>
      <c r="Z330" s="10"/>
      <c r="AA330" s="14"/>
      <c r="AB330" s="14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</row>
    <row r="331" spans="1:94" s="38" customFormat="1">
      <c r="A331" s="10">
        <v>201</v>
      </c>
      <c r="B331" s="10"/>
      <c r="C331" s="10"/>
      <c r="D331" s="14"/>
      <c r="E331" s="10"/>
      <c r="F331" s="10"/>
      <c r="G331" s="10"/>
      <c r="H331" s="10"/>
      <c r="I331" s="10"/>
      <c r="J331" s="10"/>
      <c r="K331" s="10" t="s">
        <v>23</v>
      </c>
      <c r="L331" s="10" t="s">
        <v>24</v>
      </c>
      <c r="M331" s="10" t="s">
        <v>25</v>
      </c>
      <c r="N331" s="10"/>
      <c r="O331" s="10" t="s">
        <v>504</v>
      </c>
      <c r="P331" s="15" t="s">
        <v>505</v>
      </c>
      <c r="Q331" s="10" t="s">
        <v>1544</v>
      </c>
      <c r="R331" s="10">
        <v>0.73</v>
      </c>
      <c r="S331" s="10"/>
      <c r="T331" s="10"/>
      <c r="U331" s="10"/>
      <c r="V331" s="10" t="s">
        <v>301</v>
      </c>
      <c r="W331" s="10"/>
      <c r="X331" s="10"/>
      <c r="Y331" s="10"/>
      <c r="Z331" s="10"/>
      <c r="AA331" s="14"/>
      <c r="AB331" s="14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</row>
    <row r="332" spans="1:94" s="36" customFormat="1">
      <c r="A332" s="10">
        <v>201</v>
      </c>
      <c r="B332" s="10"/>
      <c r="C332" s="10"/>
      <c r="D332" s="14"/>
      <c r="E332" s="10"/>
      <c r="F332" s="10"/>
      <c r="G332" s="10"/>
      <c r="H332" s="10"/>
      <c r="I332" s="10"/>
      <c r="J332" s="10"/>
      <c r="K332" s="10" t="s">
        <v>23</v>
      </c>
      <c r="L332" s="10" t="s">
        <v>24</v>
      </c>
      <c r="M332" s="10" t="s">
        <v>25</v>
      </c>
      <c r="N332" s="10"/>
      <c r="O332" s="10" t="s">
        <v>1788</v>
      </c>
      <c r="P332" s="15" t="s">
        <v>539</v>
      </c>
      <c r="Q332" s="10" t="s">
        <v>1544</v>
      </c>
      <c r="R332" s="10">
        <v>0.7</v>
      </c>
      <c r="S332" s="10"/>
      <c r="T332" s="10"/>
      <c r="U332" s="10"/>
      <c r="V332" s="10" t="s">
        <v>301</v>
      </c>
      <c r="W332" s="10"/>
      <c r="X332" s="10"/>
      <c r="Y332" s="10"/>
      <c r="Z332" s="10"/>
      <c r="AA332" s="14"/>
      <c r="AB332" s="14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</row>
    <row r="333" spans="1:94" s="55" customFormat="1">
      <c r="A333" s="10">
        <v>202</v>
      </c>
      <c r="B333" s="10" t="s">
        <v>1791</v>
      </c>
      <c r="C333" s="10" t="s">
        <v>1792</v>
      </c>
      <c r="D333" s="14" t="s">
        <v>573</v>
      </c>
      <c r="E333" s="10">
        <v>2018</v>
      </c>
      <c r="F333" s="10" t="s">
        <v>1793</v>
      </c>
      <c r="G333" s="10" t="s">
        <v>1794</v>
      </c>
      <c r="H333" s="10" t="s">
        <v>58</v>
      </c>
      <c r="I333" s="10" t="s">
        <v>37</v>
      </c>
      <c r="J333" s="10" t="s">
        <v>30</v>
      </c>
      <c r="K333" s="10" t="s">
        <v>23</v>
      </c>
      <c r="L333" s="10" t="s">
        <v>24</v>
      </c>
      <c r="M333" s="10" t="s">
        <v>39</v>
      </c>
      <c r="N333" s="10"/>
      <c r="O333" s="10" t="s">
        <v>1798</v>
      </c>
      <c r="P333" s="15" t="s">
        <v>527</v>
      </c>
      <c r="Q333" s="10" t="s">
        <v>1544</v>
      </c>
      <c r="R333" s="10">
        <v>1.75</v>
      </c>
      <c r="S333" s="10"/>
      <c r="T333" s="10"/>
      <c r="U333" s="10"/>
      <c r="V333" s="10" t="s">
        <v>1514</v>
      </c>
      <c r="W333" s="10"/>
      <c r="X333" s="10" t="s">
        <v>1797</v>
      </c>
      <c r="Y333" s="10" t="s">
        <v>1797</v>
      </c>
      <c r="Z333" s="10" t="s">
        <v>1795</v>
      </c>
      <c r="AA333" s="14">
        <v>55.020491900000003</v>
      </c>
      <c r="AB333" s="14">
        <v>165.65534980000001</v>
      </c>
      <c r="AC333" s="10" t="s">
        <v>1870</v>
      </c>
      <c r="AD333" s="10" t="s">
        <v>1870</v>
      </c>
      <c r="AE333" s="10" t="s">
        <v>1868</v>
      </c>
      <c r="AF333" s="10" t="s">
        <v>1868</v>
      </c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</row>
    <row r="334" spans="1:94" s="55" customFormat="1">
      <c r="A334" s="10">
        <v>202</v>
      </c>
      <c r="B334" s="10"/>
      <c r="C334" s="10"/>
      <c r="D334" s="14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 t="s">
        <v>1796</v>
      </c>
      <c r="AA334" s="14">
        <v>54.697714599999998</v>
      </c>
      <c r="AB334" s="14">
        <v>167.6130368</v>
      </c>
      <c r="AC334" s="10"/>
      <c r="AD334" s="10" t="s">
        <v>1870</v>
      </c>
      <c r="AE334" s="10"/>
      <c r="AF334" s="10" t="s">
        <v>1868</v>
      </c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</row>
    <row r="335" spans="1:94" s="53" customFormat="1">
      <c r="A335" s="10">
        <v>203</v>
      </c>
      <c r="B335" s="10" t="s">
        <v>1833</v>
      </c>
      <c r="C335" s="10" t="s">
        <v>1835</v>
      </c>
      <c r="D335" s="14"/>
      <c r="E335" s="10">
        <v>2018</v>
      </c>
      <c r="F335" s="10" t="s">
        <v>1836</v>
      </c>
      <c r="G335" s="10" t="s">
        <v>1837</v>
      </c>
      <c r="H335" s="10">
        <v>1.4530000000000001</v>
      </c>
      <c r="I335" s="10" t="s">
        <v>37</v>
      </c>
      <c r="J335" s="10" t="s">
        <v>30</v>
      </c>
      <c r="K335" s="10" t="s">
        <v>45</v>
      </c>
      <c r="L335" s="10" t="s">
        <v>46</v>
      </c>
      <c r="M335" s="10" t="s">
        <v>25</v>
      </c>
      <c r="N335" s="10"/>
      <c r="O335" s="10" t="s">
        <v>556</v>
      </c>
      <c r="P335" s="15" t="s">
        <v>557</v>
      </c>
      <c r="Q335" s="10" t="s">
        <v>1544</v>
      </c>
      <c r="R335" s="10">
        <v>0.6</v>
      </c>
      <c r="S335" s="10"/>
      <c r="T335" s="10"/>
      <c r="U335" s="10"/>
      <c r="V335" s="10" t="s">
        <v>301</v>
      </c>
      <c r="W335" s="10"/>
      <c r="X335" s="10" t="s">
        <v>1587</v>
      </c>
      <c r="Y335" s="10" t="s">
        <v>1587</v>
      </c>
      <c r="Z335" s="10" t="s">
        <v>1842</v>
      </c>
      <c r="AA335" s="14">
        <v>63</v>
      </c>
      <c r="AB335" s="14">
        <v>27</v>
      </c>
      <c r="AC335" s="10" t="s">
        <v>1864</v>
      </c>
      <c r="AD335" s="10" t="s">
        <v>1864</v>
      </c>
      <c r="AE335" s="10" t="s">
        <v>1865</v>
      </c>
      <c r="AF335" s="10" t="s">
        <v>1865</v>
      </c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</row>
    <row r="336" spans="1:94" s="53" customFormat="1">
      <c r="A336" s="10">
        <v>203</v>
      </c>
      <c r="B336" s="10"/>
      <c r="C336" s="10"/>
      <c r="D336" s="14"/>
      <c r="E336" s="10"/>
      <c r="F336" s="10"/>
      <c r="G336" s="10"/>
      <c r="H336" s="10"/>
      <c r="I336" s="10"/>
      <c r="J336" s="10"/>
      <c r="K336" s="10" t="s">
        <v>45</v>
      </c>
      <c r="L336" s="10" t="s">
        <v>46</v>
      </c>
      <c r="M336" s="10" t="s">
        <v>25</v>
      </c>
      <c r="N336" s="10"/>
      <c r="O336" s="10" t="s">
        <v>1840</v>
      </c>
      <c r="P336" s="15" t="s">
        <v>1838</v>
      </c>
      <c r="Q336" s="10" t="s">
        <v>1544</v>
      </c>
      <c r="R336" s="10">
        <f>(0.36+0.41)/2</f>
        <v>0.38500000000000001</v>
      </c>
      <c r="S336" s="10"/>
      <c r="T336" s="10"/>
      <c r="U336" s="10"/>
      <c r="V336" s="10" t="s">
        <v>1514</v>
      </c>
      <c r="W336" s="10"/>
      <c r="X336" s="10"/>
      <c r="Y336" s="10"/>
      <c r="Z336" s="10"/>
      <c r="AA336" s="14"/>
      <c r="AB336" s="14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</row>
    <row r="337" spans="1:94" s="53" customFormat="1">
      <c r="A337" s="10">
        <v>203</v>
      </c>
      <c r="B337" s="10"/>
      <c r="C337" s="10"/>
      <c r="D337" s="14"/>
      <c r="E337" s="10"/>
      <c r="F337" s="10"/>
      <c r="G337" s="10"/>
      <c r="H337" s="10"/>
      <c r="I337" s="10"/>
      <c r="J337" s="10"/>
      <c r="K337" s="10" t="s">
        <v>45</v>
      </c>
      <c r="L337" s="10" t="s">
        <v>46</v>
      </c>
      <c r="M337" s="10" t="s">
        <v>25</v>
      </c>
      <c r="N337" s="10"/>
      <c r="O337" s="10" t="s">
        <v>1841</v>
      </c>
      <c r="P337" s="15" t="s">
        <v>1839</v>
      </c>
      <c r="Q337" s="10" t="s">
        <v>1544</v>
      </c>
      <c r="R337" s="10">
        <f>(40+51)/200</f>
        <v>0.45500000000000002</v>
      </c>
      <c r="S337" s="10"/>
      <c r="T337" s="10"/>
      <c r="U337" s="10"/>
      <c r="V337" s="10" t="s">
        <v>1514</v>
      </c>
      <c r="W337" s="10"/>
      <c r="X337" s="10"/>
      <c r="Y337" s="10"/>
      <c r="Z337" s="10"/>
      <c r="AA337" s="14"/>
      <c r="AB337" s="14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</row>
    <row r="338" spans="1:94" s="42" customFormat="1">
      <c r="A338" s="10">
        <v>204</v>
      </c>
      <c r="B338" s="10" t="s">
        <v>1843</v>
      </c>
      <c r="C338" s="10" t="s">
        <v>1844</v>
      </c>
      <c r="D338" s="14">
        <v>217</v>
      </c>
      <c r="E338" s="10">
        <v>2018</v>
      </c>
      <c r="F338" s="10" t="s">
        <v>1137</v>
      </c>
      <c r="G338" s="10" t="s">
        <v>1845</v>
      </c>
      <c r="H338" s="10">
        <v>6.4569999999999999</v>
      </c>
      <c r="I338" s="10" t="s">
        <v>21</v>
      </c>
      <c r="J338" s="10" t="s">
        <v>1846</v>
      </c>
      <c r="K338" s="10" t="s">
        <v>45</v>
      </c>
      <c r="L338" s="10" t="s">
        <v>46</v>
      </c>
      <c r="M338" s="10" t="s">
        <v>129</v>
      </c>
      <c r="N338" s="10"/>
      <c r="O338" s="10" t="s">
        <v>129</v>
      </c>
      <c r="P338" s="15"/>
      <c r="Q338" s="10"/>
      <c r="R338" s="10"/>
      <c r="S338" s="10">
        <v>125</v>
      </c>
      <c r="T338" s="10"/>
      <c r="U338" s="10"/>
      <c r="V338" s="10" t="s">
        <v>29</v>
      </c>
      <c r="W338" s="10" t="s">
        <v>1815</v>
      </c>
      <c r="X338" s="10" t="s">
        <v>1141</v>
      </c>
      <c r="Y338" s="10" t="s">
        <v>1141</v>
      </c>
      <c r="Z338" s="10" t="s">
        <v>1847</v>
      </c>
      <c r="AA338" s="14">
        <f>46+45/60</f>
        <v>46.75</v>
      </c>
      <c r="AB338" s="14">
        <f>-7+-7/60</f>
        <v>-7.1166666666666663</v>
      </c>
      <c r="AC338" s="10" t="s">
        <v>1864</v>
      </c>
      <c r="AD338" s="10" t="s">
        <v>1864</v>
      </c>
      <c r="AE338" s="10" t="s">
        <v>1865</v>
      </c>
      <c r="AF338" s="10" t="s">
        <v>1865</v>
      </c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</row>
    <row r="339" spans="1:94" s="42" customFormat="1">
      <c r="A339" s="10">
        <v>204</v>
      </c>
      <c r="B339" s="10"/>
      <c r="C339" s="10"/>
      <c r="D339" s="14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 t="s">
        <v>1848</v>
      </c>
      <c r="AA339" s="14">
        <f>46+44/60</f>
        <v>46.733333333333334</v>
      </c>
      <c r="AB339" s="14">
        <f>-7+-18/60</f>
        <v>-7.3</v>
      </c>
      <c r="AC339" s="10"/>
      <c r="AD339" s="10" t="s">
        <v>1864</v>
      </c>
      <c r="AE339" s="10"/>
      <c r="AF339" s="10" t="s">
        <v>1865</v>
      </c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</row>
    <row r="340" spans="1:94" s="46" customFormat="1" ht="14">
      <c r="A340" s="10">
        <v>205</v>
      </c>
      <c r="B340" s="10" t="s">
        <v>1854</v>
      </c>
      <c r="C340" s="10" t="s">
        <v>1855</v>
      </c>
      <c r="D340" s="14" t="s">
        <v>1334</v>
      </c>
      <c r="E340" s="10">
        <v>2018</v>
      </c>
      <c r="F340" s="10" t="s">
        <v>125</v>
      </c>
      <c r="G340" s="10" t="s">
        <v>1853</v>
      </c>
      <c r="H340" s="10">
        <v>6.3630000000000004</v>
      </c>
      <c r="I340" s="10" t="s">
        <v>37</v>
      </c>
      <c r="J340" s="10" t="s">
        <v>30</v>
      </c>
      <c r="K340" s="10" t="s">
        <v>54</v>
      </c>
      <c r="L340" s="10" t="s">
        <v>105</v>
      </c>
      <c r="M340" s="10" t="s">
        <v>55</v>
      </c>
      <c r="N340" s="10"/>
      <c r="O340" s="10" t="s">
        <v>1850</v>
      </c>
      <c r="P340" s="15" t="s">
        <v>1849</v>
      </c>
      <c r="Q340" s="10" t="s">
        <v>1549</v>
      </c>
      <c r="R340" s="10"/>
      <c r="S340" s="10"/>
      <c r="T340" s="10">
        <v>10</v>
      </c>
      <c r="U340" s="10"/>
      <c r="V340" s="10" t="s">
        <v>29</v>
      </c>
      <c r="W340" s="10" t="s">
        <v>1937</v>
      </c>
      <c r="X340" s="10" t="s">
        <v>43</v>
      </c>
      <c r="Y340" s="10" t="s">
        <v>43</v>
      </c>
      <c r="Z340" s="1" t="s">
        <v>1851</v>
      </c>
      <c r="AA340" s="14">
        <v>45.18797</v>
      </c>
      <c r="AB340" s="14">
        <v>-113.9053547</v>
      </c>
      <c r="AC340" s="10" t="s">
        <v>1864</v>
      </c>
      <c r="AD340" s="10" t="s">
        <v>1864</v>
      </c>
      <c r="AE340" s="10" t="s">
        <v>1866</v>
      </c>
      <c r="AF340" s="10" t="s">
        <v>1866</v>
      </c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</row>
    <row r="341" spans="1:94" s="46" customFormat="1" ht="14">
      <c r="A341" s="10">
        <v>205</v>
      </c>
      <c r="B341" s="10"/>
      <c r="C341" s="10"/>
      <c r="D341" s="14"/>
      <c r="E341" s="10"/>
      <c r="F341" s="10"/>
      <c r="G341" s="10"/>
      <c r="H341" s="10"/>
      <c r="I341" s="10"/>
      <c r="J341" s="10"/>
      <c r="K341" s="10" t="s">
        <v>54</v>
      </c>
      <c r="L341" s="10" t="s">
        <v>105</v>
      </c>
      <c r="M341" s="10" t="s">
        <v>55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 t="s">
        <v>43</v>
      </c>
      <c r="Z341" s="1" t="s">
        <v>1852</v>
      </c>
      <c r="AA341" s="14">
        <v>43.298166199999997</v>
      </c>
      <c r="AB341" s="14">
        <v>-114.9608264</v>
      </c>
      <c r="AC341" s="10"/>
      <c r="AD341" s="10" t="s">
        <v>1864</v>
      </c>
      <c r="AE341" s="10"/>
      <c r="AF341" s="10" t="s">
        <v>1866</v>
      </c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</row>
    <row r="342" spans="1:94" s="42" customFormat="1" ht="15.75" customHeight="1">
      <c r="A342" s="10">
        <v>206</v>
      </c>
      <c r="B342" s="10" t="s">
        <v>1856</v>
      </c>
      <c r="C342" s="10" t="s">
        <v>1857</v>
      </c>
      <c r="D342" s="14">
        <v>373</v>
      </c>
      <c r="E342" s="10">
        <v>2018</v>
      </c>
      <c r="F342" s="10" t="s">
        <v>1929</v>
      </c>
      <c r="G342" s="10" t="s">
        <v>1858</v>
      </c>
      <c r="H342" s="10">
        <v>5.6660000000000004</v>
      </c>
      <c r="I342" s="10" t="s">
        <v>37</v>
      </c>
      <c r="J342" s="10" t="s">
        <v>30</v>
      </c>
      <c r="K342" s="10" t="s">
        <v>54</v>
      </c>
      <c r="L342" s="10" t="s">
        <v>162</v>
      </c>
      <c r="M342" s="10" t="s">
        <v>39</v>
      </c>
      <c r="N342" s="10"/>
      <c r="O342" s="10" t="s">
        <v>1860</v>
      </c>
      <c r="P342" s="15" t="s">
        <v>1861</v>
      </c>
      <c r="Q342" s="10" t="s">
        <v>1543</v>
      </c>
      <c r="R342" s="10">
        <f>(1.5+2.3)/2</f>
        <v>1.9</v>
      </c>
      <c r="S342" s="10"/>
      <c r="T342" s="10"/>
      <c r="U342" s="10"/>
      <c r="V342" s="10" t="s">
        <v>1514</v>
      </c>
      <c r="W342" s="10"/>
      <c r="X342" s="10" t="s">
        <v>31</v>
      </c>
      <c r="Y342" s="10" t="s">
        <v>60</v>
      </c>
      <c r="Z342" s="10" t="s">
        <v>1859</v>
      </c>
      <c r="AA342" s="14">
        <v>70.702868899999999</v>
      </c>
      <c r="AB342" s="14">
        <v>-118.87608539999999</v>
      </c>
      <c r="AC342" s="10" t="s">
        <v>1864</v>
      </c>
      <c r="AD342" s="10" t="s">
        <v>1864</v>
      </c>
      <c r="AE342" s="10" t="s">
        <v>1865</v>
      </c>
      <c r="AF342" s="10" t="s">
        <v>1866</v>
      </c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</row>
    <row r="343" spans="1:94" s="46" customFormat="1">
      <c r="A343" s="10">
        <v>207</v>
      </c>
      <c r="B343" s="10" t="s">
        <v>1718</v>
      </c>
      <c r="C343" s="10" t="s">
        <v>1872</v>
      </c>
      <c r="D343" s="14"/>
      <c r="E343" s="10">
        <v>2018</v>
      </c>
      <c r="F343" s="10" t="s">
        <v>498</v>
      </c>
      <c r="G343" s="10" t="s">
        <v>1873</v>
      </c>
      <c r="H343" s="10">
        <v>1.954</v>
      </c>
      <c r="I343" s="10" t="s">
        <v>37</v>
      </c>
      <c r="J343" s="10" t="s">
        <v>30</v>
      </c>
      <c r="K343" s="10" t="s">
        <v>23</v>
      </c>
      <c r="L343" s="10" t="s">
        <v>153</v>
      </c>
      <c r="M343" s="10" t="s">
        <v>25</v>
      </c>
      <c r="N343" s="10" t="s">
        <v>463</v>
      </c>
      <c r="O343" s="10" t="s">
        <v>538</v>
      </c>
      <c r="P343" s="15" t="s">
        <v>539</v>
      </c>
      <c r="Q343" s="10" t="s">
        <v>1544</v>
      </c>
      <c r="R343" s="10">
        <v>0.7</v>
      </c>
      <c r="S343" s="10"/>
      <c r="T343" s="10"/>
      <c r="U343" s="10"/>
      <c r="V343" s="10" t="s">
        <v>301</v>
      </c>
      <c r="W343" s="10"/>
      <c r="X343" s="10" t="s">
        <v>130</v>
      </c>
      <c r="Y343" s="10" t="s">
        <v>156</v>
      </c>
      <c r="Z343" s="10" t="s">
        <v>540</v>
      </c>
      <c r="AA343" s="14">
        <f>-61+-12/60</f>
        <v>-61.2</v>
      </c>
      <c r="AB343" s="14">
        <f>-58+-55/60</f>
        <v>-58.916666666666664</v>
      </c>
      <c r="AC343" s="10" t="s">
        <v>1864</v>
      </c>
      <c r="AD343" s="10" t="s">
        <v>1871</v>
      </c>
      <c r="AE343" s="10" t="s">
        <v>1865</v>
      </c>
      <c r="AF343" s="10" t="s">
        <v>156</v>
      </c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</row>
    <row r="344" spans="1:94" s="48" customFormat="1">
      <c r="A344" s="10">
        <v>207</v>
      </c>
      <c r="B344" s="10"/>
      <c r="C344" s="10"/>
      <c r="D344" s="14"/>
      <c r="E344" s="10"/>
      <c r="F344" s="10"/>
      <c r="G344" s="10"/>
      <c r="H344" s="10"/>
      <c r="I344" s="10"/>
      <c r="J344" s="10"/>
      <c r="K344" s="10" t="s">
        <v>23</v>
      </c>
      <c r="L344" s="10" t="s">
        <v>153</v>
      </c>
      <c r="M344" s="10" t="s">
        <v>25</v>
      </c>
      <c r="N344" s="10" t="s">
        <v>463</v>
      </c>
      <c r="O344" s="10" t="s">
        <v>501</v>
      </c>
      <c r="P344" s="15" t="s">
        <v>502</v>
      </c>
      <c r="Q344" s="10" t="s">
        <v>1544</v>
      </c>
      <c r="R344" s="10">
        <v>0.79</v>
      </c>
      <c r="S344" s="10"/>
      <c r="T344" s="10"/>
      <c r="U344" s="10"/>
      <c r="V344" s="10" t="s">
        <v>301</v>
      </c>
      <c r="W344" s="10"/>
      <c r="X344" s="10"/>
      <c r="Y344" s="10"/>
      <c r="Z344" s="10"/>
      <c r="AA344" s="14"/>
      <c r="AB344" s="14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</row>
    <row r="345" spans="1:94" s="38" customFormat="1">
      <c r="A345" s="10">
        <v>208</v>
      </c>
      <c r="B345" s="10" t="s">
        <v>1561</v>
      </c>
      <c r="C345" s="10" t="s">
        <v>1876</v>
      </c>
      <c r="D345" s="14" t="s">
        <v>35</v>
      </c>
      <c r="E345" s="10">
        <v>2018</v>
      </c>
      <c r="F345" s="10" t="s">
        <v>903</v>
      </c>
      <c r="G345" s="10" t="s">
        <v>1889</v>
      </c>
      <c r="H345" s="10">
        <v>1.909</v>
      </c>
      <c r="I345" s="10" t="s">
        <v>37</v>
      </c>
      <c r="J345" s="10" t="s">
        <v>30</v>
      </c>
      <c r="K345" s="10" t="s">
        <v>23</v>
      </c>
      <c r="L345" s="10" t="s">
        <v>38</v>
      </c>
      <c r="M345" s="10" t="s">
        <v>39</v>
      </c>
      <c r="N345" s="10"/>
      <c r="O345" s="10" t="s">
        <v>905</v>
      </c>
      <c r="P345" s="15" t="s">
        <v>906</v>
      </c>
      <c r="Q345" s="10" t="s">
        <v>1547</v>
      </c>
      <c r="R345" s="10">
        <v>26</v>
      </c>
      <c r="S345" s="10"/>
      <c r="T345" s="10"/>
      <c r="U345" s="10"/>
      <c r="V345" s="10" t="s">
        <v>1514</v>
      </c>
      <c r="W345" s="10"/>
      <c r="X345" s="10" t="s">
        <v>494</v>
      </c>
      <c r="Y345" s="10" t="s">
        <v>494</v>
      </c>
      <c r="Z345" s="10" t="s">
        <v>1874</v>
      </c>
      <c r="AA345" s="14">
        <v>25.824728400000001</v>
      </c>
      <c r="AB345" s="14">
        <v>-111.0482294</v>
      </c>
      <c r="AC345" s="10" t="s">
        <v>1870</v>
      </c>
      <c r="AD345" s="10" t="s">
        <v>1870</v>
      </c>
      <c r="AE345" s="10" t="s">
        <v>1875</v>
      </c>
      <c r="AF345" s="10" t="s">
        <v>1875</v>
      </c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</row>
    <row r="346" spans="1:94" s="50" customFormat="1">
      <c r="A346" s="10">
        <v>209</v>
      </c>
      <c r="B346" s="10" t="s">
        <v>1877</v>
      </c>
      <c r="C346" s="10" t="s">
        <v>1878</v>
      </c>
      <c r="D346" s="14">
        <v>40</v>
      </c>
      <c r="E346" s="10">
        <v>2018</v>
      </c>
      <c r="F346" s="10" t="s">
        <v>1099</v>
      </c>
      <c r="G346" s="10" t="s">
        <v>1888</v>
      </c>
      <c r="H346" s="10">
        <v>1.782</v>
      </c>
      <c r="I346" s="10" t="s">
        <v>37</v>
      </c>
      <c r="J346" s="10" t="s">
        <v>30</v>
      </c>
      <c r="K346" s="10" t="s">
        <v>54</v>
      </c>
      <c r="L346" s="10" t="s">
        <v>127</v>
      </c>
      <c r="M346" s="10" t="s">
        <v>39</v>
      </c>
      <c r="N346" s="10"/>
      <c r="O346" s="10" t="s">
        <v>1879</v>
      </c>
      <c r="P346" s="15" t="s">
        <v>1882</v>
      </c>
      <c r="Q346" s="10" t="s">
        <v>1544</v>
      </c>
      <c r="R346" s="10">
        <f>(0.38+0.58)/2</f>
        <v>0.48</v>
      </c>
      <c r="S346" s="10"/>
      <c r="T346" s="10"/>
      <c r="U346" s="10"/>
      <c r="V346" s="10" t="s">
        <v>1514</v>
      </c>
      <c r="W346" s="10"/>
      <c r="X346" s="10" t="s">
        <v>43</v>
      </c>
      <c r="Y346" s="10" t="s">
        <v>1885</v>
      </c>
      <c r="Z346" s="10" t="s">
        <v>1886</v>
      </c>
      <c r="AA346" s="14">
        <v>9.1651399999999992</v>
      </c>
      <c r="AB346" s="14" t="s">
        <v>1887</v>
      </c>
      <c r="AC346" s="10" t="s">
        <v>1864</v>
      </c>
      <c r="AD346" s="10" t="s">
        <v>1870</v>
      </c>
      <c r="AE346" s="10" t="s">
        <v>1866</v>
      </c>
      <c r="AF346" s="10" t="s">
        <v>1875</v>
      </c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</row>
    <row r="347" spans="1:94" s="50" customFormat="1">
      <c r="A347" s="10">
        <v>209</v>
      </c>
      <c r="B347" s="10"/>
      <c r="C347" s="10"/>
      <c r="D347" s="14"/>
      <c r="E347" s="10"/>
      <c r="F347" s="10"/>
      <c r="G347" s="10"/>
      <c r="H347" s="10"/>
      <c r="I347" s="10"/>
      <c r="J347" s="10"/>
      <c r="K347" s="10" t="s">
        <v>54</v>
      </c>
      <c r="L347" s="10" t="s">
        <v>127</v>
      </c>
      <c r="M347" s="10" t="s">
        <v>39</v>
      </c>
      <c r="N347" s="10"/>
      <c r="O347" s="10" t="s">
        <v>1881</v>
      </c>
      <c r="P347" s="15" t="s">
        <v>1883</v>
      </c>
      <c r="Q347" s="10" t="s">
        <v>1547</v>
      </c>
      <c r="R347" s="10">
        <f>(0.305+0.63)/2</f>
        <v>0.46750000000000003</v>
      </c>
      <c r="S347" s="10"/>
      <c r="T347" s="10"/>
      <c r="U347" s="10"/>
      <c r="V347" s="10" t="s">
        <v>1514</v>
      </c>
      <c r="W347" s="10"/>
      <c r="X347" s="10"/>
      <c r="Y347" s="10"/>
      <c r="Z347" s="10"/>
      <c r="AA347" s="14"/>
      <c r="AB347" s="14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</row>
    <row r="348" spans="1:94" s="50" customFormat="1">
      <c r="A348" s="10">
        <v>209</v>
      </c>
      <c r="B348" s="10"/>
      <c r="C348" s="10"/>
      <c r="D348" s="14"/>
      <c r="E348" s="10"/>
      <c r="F348" s="10"/>
      <c r="G348" s="10"/>
      <c r="H348" s="10"/>
      <c r="I348" s="10"/>
      <c r="J348" s="10"/>
      <c r="K348" s="10" t="s">
        <v>54</v>
      </c>
      <c r="L348" s="10" t="s">
        <v>127</v>
      </c>
      <c r="M348" s="10" t="s">
        <v>39</v>
      </c>
      <c r="N348" s="10"/>
      <c r="O348" s="10" t="s">
        <v>1880</v>
      </c>
      <c r="P348" s="15" t="s">
        <v>1884</v>
      </c>
      <c r="Q348" s="10" t="s">
        <v>1544</v>
      </c>
      <c r="R348" s="10">
        <f>(0.82+1.33)/2</f>
        <v>1.075</v>
      </c>
      <c r="S348" s="10"/>
      <c r="T348" s="10"/>
      <c r="U348" s="10"/>
      <c r="V348" s="10" t="s">
        <v>1514</v>
      </c>
      <c r="W348" s="10"/>
      <c r="X348" s="10"/>
      <c r="Y348" s="10"/>
      <c r="Z348" s="10"/>
      <c r="AA348" s="14"/>
      <c r="AB348" s="14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</row>
    <row r="349" spans="1:94" s="46" customFormat="1">
      <c r="A349" s="10">
        <v>210</v>
      </c>
      <c r="B349" s="10" t="s">
        <v>1890</v>
      </c>
      <c r="C349" s="10" t="s">
        <v>1891</v>
      </c>
      <c r="D349" s="14"/>
      <c r="E349" s="10">
        <v>2018</v>
      </c>
      <c r="F349" s="10" t="s">
        <v>1892</v>
      </c>
      <c r="G349" s="10" t="s">
        <v>1893</v>
      </c>
      <c r="H349" s="10">
        <v>6.3630000000000004</v>
      </c>
      <c r="I349" s="10" t="s">
        <v>21</v>
      </c>
      <c r="J349" s="10" t="s">
        <v>327</v>
      </c>
      <c r="K349" s="10" t="s">
        <v>23</v>
      </c>
      <c r="L349" s="10" t="s">
        <v>38</v>
      </c>
      <c r="M349" s="10" t="s">
        <v>95</v>
      </c>
      <c r="N349" s="10"/>
      <c r="O349" s="10" t="s">
        <v>1050</v>
      </c>
      <c r="P349" s="15" t="s">
        <v>1051</v>
      </c>
      <c r="Q349" s="10" t="s">
        <v>1543</v>
      </c>
      <c r="R349" s="10">
        <v>0.75</v>
      </c>
      <c r="S349" s="10"/>
      <c r="T349" s="10"/>
      <c r="U349" s="10"/>
      <c r="V349" s="10" t="s">
        <v>1514</v>
      </c>
      <c r="W349" s="10"/>
      <c r="X349" s="10" t="s">
        <v>43</v>
      </c>
      <c r="Y349" s="10" t="s">
        <v>456</v>
      </c>
      <c r="Z349" s="10" t="s">
        <v>1894</v>
      </c>
      <c r="AA349" s="14">
        <v>9.9897340000000003</v>
      </c>
      <c r="AB349" s="14">
        <v>-85.699644899999996</v>
      </c>
      <c r="AC349" s="10" t="s">
        <v>1864</v>
      </c>
      <c r="AD349" s="10" t="s">
        <v>1870</v>
      </c>
      <c r="AE349" s="10" t="s">
        <v>1866</v>
      </c>
      <c r="AF349" s="10" t="s">
        <v>1875</v>
      </c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</row>
    <row r="350" spans="1:94" s="54" customFormat="1">
      <c r="A350" s="10">
        <v>211</v>
      </c>
      <c r="B350" s="10" t="s">
        <v>1896</v>
      </c>
      <c r="C350" s="10" t="s">
        <v>1895</v>
      </c>
      <c r="D350" s="14"/>
      <c r="E350" s="10">
        <v>2018</v>
      </c>
      <c r="F350" s="10" t="s">
        <v>1219</v>
      </c>
      <c r="G350" s="10" t="s">
        <v>1899</v>
      </c>
      <c r="H350" s="10" t="s">
        <v>58</v>
      </c>
      <c r="I350" s="10" t="s">
        <v>37</v>
      </c>
      <c r="J350" s="10" t="s">
        <v>30</v>
      </c>
      <c r="K350" s="10" t="s">
        <v>45</v>
      </c>
      <c r="L350" s="10" t="s">
        <v>46</v>
      </c>
      <c r="M350" s="10" t="s">
        <v>25</v>
      </c>
      <c r="N350" s="10"/>
      <c r="O350" s="10" t="s">
        <v>1897</v>
      </c>
      <c r="P350" s="15" t="s">
        <v>1898</v>
      </c>
      <c r="Q350" s="10" t="s">
        <v>1545</v>
      </c>
      <c r="R350" s="10">
        <f>(0.48+0.53)/2</f>
        <v>0.505</v>
      </c>
      <c r="S350" s="10"/>
      <c r="T350" s="10"/>
      <c r="U350" s="10"/>
      <c r="V350" s="10" t="s">
        <v>1514</v>
      </c>
      <c r="W350" s="10"/>
      <c r="X350" s="10" t="s">
        <v>43</v>
      </c>
      <c r="Y350" s="10" t="s">
        <v>43</v>
      </c>
      <c r="Z350" s="10" t="s">
        <v>1900</v>
      </c>
      <c r="AA350" s="14">
        <v>30.3202271</v>
      </c>
      <c r="AB350" s="14">
        <v>-89.6876058</v>
      </c>
      <c r="AC350" s="10" t="s">
        <v>1864</v>
      </c>
      <c r="AD350" s="10" t="s">
        <v>1864</v>
      </c>
      <c r="AE350" s="10" t="s">
        <v>1866</v>
      </c>
      <c r="AF350" s="10" t="s">
        <v>1866</v>
      </c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</row>
    <row r="351" spans="1:94" s="41" customFormat="1">
      <c r="A351" s="10">
        <v>212</v>
      </c>
      <c r="B351" s="10" t="s">
        <v>1901</v>
      </c>
      <c r="C351" s="10" t="s">
        <v>1902</v>
      </c>
      <c r="D351" s="14"/>
      <c r="E351" s="10">
        <v>2018</v>
      </c>
      <c r="F351" s="10" t="s">
        <v>1904</v>
      </c>
      <c r="G351" s="10" t="s">
        <v>1905</v>
      </c>
      <c r="H351" s="10">
        <v>1.2989999999999999</v>
      </c>
      <c r="I351" s="10" t="s">
        <v>37</v>
      </c>
      <c r="J351" s="10" t="s">
        <v>30</v>
      </c>
      <c r="K351" s="10" t="s">
        <v>54</v>
      </c>
      <c r="L351" s="10" t="s">
        <v>162</v>
      </c>
      <c r="M351" s="10" t="s">
        <v>39</v>
      </c>
      <c r="N351" s="10"/>
      <c r="O351" s="10" t="s">
        <v>1906</v>
      </c>
      <c r="P351" s="15" t="s">
        <v>375</v>
      </c>
      <c r="Q351" s="10" t="s">
        <v>1549</v>
      </c>
      <c r="R351" s="10">
        <v>2.5</v>
      </c>
      <c r="S351" s="10"/>
      <c r="T351" s="10"/>
      <c r="U351" s="10"/>
      <c r="V351" s="10" t="s">
        <v>1514</v>
      </c>
      <c r="W351" s="10"/>
      <c r="X351" s="10" t="s">
        <v>251</v>
      </c>
      <c r="Y351" s="10" t="s">
        <v>867</v>
      </c>
      <c r="Z351" s="10" t="s">
        <v>1903</v>
      </c>
      <c r="AA351" s="14">
        <f>41+48/60</f>
        <v>41.8</v>
      </c>
      <c r="AB351" s="14">
        <f>8+42/60</f>
        <v>8.6999999999999993</v>
      </c>
      <c r="AC351" s="10" t="s">
        <v>1864</v>
      </c>
      <c r="AD351" s="10" t="s">
        <v>1864</v>
      </c>
      <c r="AE351" s="10" t="s">
        <v>1868</v>
      </c>
      <c r="AF351" s="10" t="s">
        <v>1865</v>
      </c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</row>
    <row r="352" spans="1:94" s="48" customFormat="1">
      <c r="A352" s="10">
        <v>213</v>
      </c>
      <c r="B352" s="10" t="s">
        <v>1907</v>
      </c>
      <c r="C352" s="10" t="s">
        <v>1913</v>
      </c>
      <c r="D352" s="14" t="s">
        <v>1908</v>
      </c>
      <c r="E352" s="10">
        <v>2018</v>
      </c>
      <c r="F352" s="10" t="s">
        <v>1219</v>
      </c>
      <c r="G352" s="10" t="s">
        <v>1912</v>
      </c>
      <c r="H352" s="10" t="s">
        <v>58</v>
      </c>
      <c r="I352" s="10" t="s">
        <v>37</v>
      </c>
      <c r="J352" s="10" t="s">
        <v>30</v>
      </c>
      <c r="K352" s="10" t="s">
        <v>45</v>
      </c>
      <c r="L352" s="10" t="s">
        <v>46</v>
      </c>
      <c r="M352" s="10" t="s">
        <v>25</v>
      </c>
      <c r="N352" s="10"/>
      <c r="O352" s="10" t="s">
        <v>1909</v>
      </c>
      <c r="P352" s="15" t="s">
        <v>1911</v>
      </c>
      <c r="Q352" s="10" t="s">
        <v>1544</v>
      </c>
      <c r="R352" s="10">
        <f>(0.8+0.95)/2</f>
        <v>0.875</v>
      </c>
      <c r="S352" s="10"/>
      <c r="T352" s="10"/>
      <c r="U352" s="10"/>
      <c r="V352" s="10" t="s">
        <v>301</v>
      </c>
      <c r="W352" s="10"/>
      <c r="X352" s="10" t="s">
        <v>187</v>
      </c>
      <c r="Y352" s="10" t="s">
        <v>187</v>
      </c>
      <c r="Z352" s="10" t="s">
        <v>1910</v>
      </c>
      <c r="AA352" s="14">
        <v>37.042733200000001</v>
      </c>
      <c r="AB352" s="14">
        <v>-6.4366354000000001</v>
      </c>
      <c r="AC352" s="10" t="s">
        <v>1864</v>
      </c>
      <c r="AD352" s="10" t="s">
        <v>1864</v>
      </c>
      <c r="AE352" s="10" t="s">
        <v>1865</v>
      </c>
      <c r="AF352" s="10" t="s">
        <v>1865</v>
      </c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</row>
  </sheetData>
  <hyperlinks>
    <hyperlink ref="G64" r:id="rId1"/>
    <hyperlink ref="G194" r:id="rId2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62" sqref="F62"/>
    </sheetView>
  </sheetViews>
  <sheetFormatPr baseColWidth="10" defaultColWidth="8.83203125" defaultRowHeight="14" x14ac:dyDescent="0"/>
  <cols>
    <col min="1" max="1" width="201.5" bestFit="1" customWidth="1"/>
  </cols>
  <sheetData>
    <row r="1" spans="1:1">
      <c r="A1" s="32" t="s">
        <v>1520</v>
      </c>
    </row>
    <row r="2" spans="1:1">
      <c r="A2" s="9" t="s">
        <v>1515</v>
      </c>
    </row>
    <row r="3" spans="1:1">
      <c r="A3" s="9" t="s">
        <v>1510</v>
      </c>
    </row>
    <row r="4" spans="1:1">
      <c r="A4" s="9" t="s">
        <v>1497</v>
      </c>
    </row>
    <row r="5" spans="1:1">
      <c r="A5" s="9" t="s">
        <v>1675</v>
      </c>
    </row>
    <row r="6" spans="1:1">
      <c r="A6" s="33" t="s">
        <v>1516</v>
      </c>
    </row>
    <row r="7" spans="1:1">
      <c r="A7" s="33" t="s">
        <v>1517</v>
      </c>
    </row>
    <row r="8" spans="1:1">
      <c r="A8" s="33" t="s">
        <v>1519</v>
      </c>
    </row>
    <row r="9" spans="1:1">
      <c r="A9" s="9" t="s">
        <v>1522</v>
      </c>
    </row>
    <row r="10" spans="1:1">
      <c r="A10" s="33" t="s">
        <v>1511</v>
      </c>
    </row>
    <row r="11" spans="1:1">
      <c r="A11" s="9" t="s">
        <v>1521</v>
      </c>
    </row>
    <row r="12" spans="1:1">
      <c r="A12" s="9" t="s">
        <v>1512</v>
      </c>
    </row>
    <row r="13" spans="1:1">
      <c r="A13" s="9" t="s">
        <v>1518</v>
      </c>
    </row>
    <row r="17" spans="1:1">
      <c r="A17" s="1"/>
    </row>
    <row r="18" spans="1:1">
      <c r="A18" s="2"/>
    </row>
    <row r="19" spans="1:1">
      <c r="A19" s="2"/>
    </row>
    <row r="20" spans="1:1">
      <c r="A20" s="1"/>
    </row>
    <row r="21" spans="1:1">
      <c r="A21" s="1"/>
    </row>
    <row r="22" spans="1:1">
      <c r="A22" s="1"/>
    </row>
    <row r="23" spans="1:1">
      <c r="A23" s="2"/>
    </row>
    <row r="24" spans="1:1">
      <c r="A24" s="1"/>
    </row>
    <row r="25" spans="1:1">
      <c r="A25" s="1"/>
    </row>
    <row r="26" spans="1:1">
      <c r="A26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Header</vt:lpstr>
      <vt:lpstr>Variables</vt:lpstr>
      <vt:lpstr>Data</vt:lpstr>
      <vt:lpstr>Size sources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2019-06-19T08:33:18Z</cp:lastPrinted>
  <dcterms:created xsi:type="dcterms:W3CDTF">2015-06-05T18:17:20Z</dcterms:created>
  <dcterms:modified xsi:type="dcterms:W3CDTF">2019-06-19T08:38:44Z</dcterms:modified>
</cp:coreProperties>
</file>