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5203"/>
  <workbookPr hidePivotFieldList="1" autoCompressPictures="0"/>
  <bookViews>
    <workbookView xWindow="7780" yWindow="3700" windowWidth="25600" windowHeight="14680"/>
  </bookViews>
  <sheets>
    <sheet name="Cover page" sheetId="4" r:id="rId1"/>
    <sheet name="Table S1" sheetId="5" r:id="rId2"/>
    <sheet name="Table S2" sheetId="6" r:id="rId3"/>
    <sheet name="Table S3" sheetId="8" r:id="rId4"/>
    <sheet name="Table S4" sheetId="9" r:id="rId5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5" l="1"/>
  <c r="I20" i="5"/>
  <c r="G19" i="5"/>
  <c r="I19" i="5"/>
  <c r="F19" i="5"/>
  <c r="I18" i="5"/>
  <c r="AU18" i="5"/>
  <c r="G18" i="5"/>
  <c r="G17" i="5"/>
  <c r="I17" i="5"/>
  <c r="I16" i="5"/>
  <c r="AU16" i="5"/>
  <c r="G16" i="5"/>
  <c r="G15" i="5"/>
  <c r="I15" i="5"/>
  <c r="I14" i="5"/>
  <c r="AU14" i="5"/>
  <c r="G14" i="5"/>
  <c r="G13" i="5"/>
  <c r="I13" i="5"/>
  <c r="I12" i="5"/>
  <c r="AU12" i="5"/>
  <c r="G12" i="5"/>
  <c r="G11" i="5"/>
  <c r="I11" i="5"/>
  <c r="I10" i="5"/>
  <c r="AU10" i="5"/>
  <c r="G10" i="5"/>
  <c r="G9" i="5"/>
  <c r="I9" i="5"/>
  <c r="I8" i="5"/>
  <c r="AU8" i="5"/>
  <c r="G8" i="5"/>
  <c r="F8" i="5"/>
  <c r="E8" i="5"/>
  <c r="G7" i="5"/>
  <c r="I7" i="5"/>
  <c r="F7" i="5"/>
  <c r="E7" i="5"/>
  <c r="AV6" i="5"/>
  <c r="AR6" i="5"/>
  <c r="AN6" i="5"/>
  <c r="AJ6" i="5"/>
  <c r="AF6" i="5"/>
  <c r="I6" i="5"/>
  <c r="AU6" i="5"/>
  <c r="F6" i="5"/>
  <c r="D6" i="5"/>
  <c r="E6" i="5"/>
  <c r="G5" i="5"/>
  <c r="I5" i="5"/>
  <c r="F5" i="5"/>
  <c r="E5" i="5"/>
  <c r="G4" i="5"/>
  <c r="I4" i="5"/>
  <c r="F4" i="5"/>
  <c r="E4" i="5"/>
  <c r="G3" i="5"/>
  <c r="I3" i="5"/>
  <c r="F3" i="5"/>
  <c r="E3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U3" i="5"/>
  <c r="AQ3" i="5"/>
  <c r="AM3" i="5"/>
  <c r="AI3" i="5"/>
  <c r="AE3" i="5"/>
  <c r="AO3" i="5"/>
  <c r="AG3" i="5"/>
  <c r="AT3" i="5"/>
  <c r="AP3" i="5"/>
  <c r="AL3" i="5"/>
  <c r="AH3" i="5"/>
  <c r="AD3" i="5"/>
  <c r="AS3" i="5"/>
  <c r="AK3" i="5"/>
  <c r="AV3" i="5"/>
  <c r="AN3" i="5"/>
  <c r="AF3" i="5"/>
  <c r="AW3" i="5"/>
  <c r="AR3" i="5"/>
  <c r="AJ3" i="5"/>
  <c r="AU7" i="5"/>
  <c r="AQ7" i="5"/>
  <c r="AM7" i="5"/>
  <c r="AT7" i="5"/>
  <c r="AP7" i="5"/>
  <c r="AW7" i="5"/>
  <c r="AS7" i="5"/>
  <c r="AO7" i="5"/>
  <c r="AV7" i="5"/>
  <c r="AR7" i="5"/>
  <c r="AN7" i="5"/>
  <c r="AJ7" i="5"/>
  <c r="AI7" i="5"/>
  <c r="AE7" i="5"/>
  <c r="AL7" i="5"/>
  <c r="AH7" i="5"/>
  <c r="AD7" i="5"/>
  <c r="AG7" i="5"/>
  <c r="AK7" i="5"/>
  <c r="AF7" i="5"/>
  <c r="AU5" i="5"/>
  <c r="AQ5" i="5"/>
  <c r="AM5" i="5"/>
  <c r="AI5" i="5"/>
  <c r="AE5" i="5"/>
  <c r="AK5" i="5"/>
  <c r="AT5" i="5"/>
  <c r="AP5" i="5"/>
  <c r="AL5" i="5"/>
  <c r="AH5" i="5"/>
  <c r="AD5" i="5"/>
  <c r="AS5" i="5"/>
  <c r="AO5" i="5"/>
  <c r="AG5" i="5"/>
  <c r="AW5" i="5"/>
  <c r="AV5" i="5"/>
  <c r="AR5" i="5"/>
  <c r="AN5" i="5"/>
  <c r="AJ5" i="5"/>
  <c r="AF5" i="5"/>
  <c r="AU4" i="5"/>
  <c r="AQ4" i="5"/>
  <c r="AM4" i="5"/>
  <c r="AI4" i="5"/>
  <c r="AE4" i="5"/>
  <c r="AW4" i="5"/>
  <c r="AK4" i="5"/>
  <c r="AR4" i="5"/>
  <c r="AJ4" i="5"/>
  <c r="AT4" i="5"/>
  <c r="AP4" i="5"/>
  <c r="AL4" i="5"/>
  <c r="AH4" i="5"/>
  <c r="AD4" i="5"/>
  <c r="AS4" i="5"/>
  <c r="AO4" i="5"/>
  <c r="AG4" i="5"/>
  <c r="AV4" i="5"/>
  <c r="AF4" i="5"/>
  <c r="AN4" i="5"/>
  <c r="AW13" i="5"/>
  <c r="AS13" i="5"/>
  <c r="AO13" i="5"/>
  <c r="AK13" i="5"/>
  <c r="AG13" i="5"/>
  <c r="AV13" i="5"/>
  <c r="AR13" i="5"/>
  <c r="AN13" i="5"/>
  <c r="AJ13" i="5"/>
  <c r="AF13" i="5"/>
  <c r="AU13" i="5"/>
  <c r="AQ13" i="5"/>
  <c r="AM13" i="5"/>
  <c r="AI13" i="5"/>
  <c r="AE13" i="5"/>
  <c r="AT13" i="5"/>
  <c r="AP13" i="5"/>
  <c r="AL13" i="5"/>
  <c r="AH13" i="5"/>
  <c r="AD13" i="5"/>
  <c r="AW6" i="5"/>
  <c r="AW11" i="5"/>
  <c r="AS11" i="5"/>
  <c r="AO11" i="5"/>
  <c r="AK11" i="5"/>
  <c r="AG11" i="5"/>
  <c r="AV11" i="5"/>
  <c r="AR11" i="5"/>
  <c r="AN11" i="5"/>
  <c r="AJ11" i="5"/>
  <c r="AF11" i="5"/>
  <c r="AU11" i="5"/>
  <c r="AQ11" i="5"/>
  <c r="AM11" i="5"/>
  <c r="AI11" i="5"/>
  <c r="AE11" i="5"/>
  <c r="AT11" i="5"/>
  <c r="AP11" i="5"/>
  <c r="AL11" i="5"/>
  <c r="AH11" i="5"/>
  <c r="AD11" i="5"/>
  <c r="AG6" i="5"/>
  <c r="AO6" i="5"/>
  <c r="AS6" i="5"/>
  <c r="AD6" i="5"/>
  <c r="AH6" i="5"/>
  <c r="AL6" i="5"/>
  <c r="AP6" i="5"/>
  <c r="AT6" i="5"/>
  <c r="AW9" i="5"/>
  <c r="AS9" i="5"/>
  <c r="AO9" i="5"/>
  <c r="AK9" i="5"/>
  <c r="AG9" i="5"/>
  <c r="AV9" i="5"/>
  <c r="AR9" i="5"/>
  <c r="AN9" i="5"/>
  <c r="AJ9" i="5"/>
  <c r="AF9" i="5"/>
  <c r="AU9" i="5"/>
  <c r="AQ9" i="5"/>
  <c r="AM9" i="5"/>
  <c r="AI9" i="5"/>
  <c r="AE9" i="5"/>
  <c r="AT9" i="5"/>
  <c r="AP9" i="5"/>
  <c r="AL9" i="5"/>
  <c r="AH9" i="5"/>
  <c r="AD9" i="5"/>
  <c r="AW17" i="5"/>
  <c r="AS17" i="5"/>
  <c r="AO17" i="5"/>
  <c r="AK17" i="5"/>
  <c r="AG17" i="5"/>
  <c r="AV17" i="5"/>
  <c r="AR17" i="5"/>
  <c r="AN17" i="5"/>
  <c r="AJ17" i="5"/>
  <c r="AF17" i="5"/>
  <c r="AU17" i="5"/>
  <c r="AQ17" i="5"/>
  <c r="AM17" i="5"/>
  <c r="AI17" i="5"/>
  <c r="AE17" i="5"/>
  <c r="AT17" i="5"/>
  <c r="AP17" i="5"/>
  <c r="AL17" i="5"/>
  <c r="AH17" i="5"/>
  <c r="AD17" i="5"/>
  <c r="AV19" i="5"/>
  <c r="AR19" i="5"/>
  <c r="AN19" i="5"/>
  <c r="AJ19" i="5"/>
  <c r="AF19" i="5"/>
  <c r="AU19" i="5"/>
  <c r="AQ19" i="5"/>
  <c r="AM19" i="5"/>
  <c r="AI19" i="5"/>
  <c r="AE19" i="5"/>
  <c r="AT19" i="5"/>
  <c r="AP19" i="5"/>
  <c r="AL19" i="5"/>
  <c r="AH19" i="5"/>
  <c r="AD19" i="5"/>
  <c r="AW19" i="5"/>
  <c r="AS19" i="5"/>
  <c r="AO19" i="5"/>
  <c r="AK19" i="5"/>
  <c r="AG19" i="5"/>
  <c r="AK6" i="5"/>
  <c r="AE6" i="5"/>
  <c r="AI6" i="5"/>
  <c r="AM6" i="5"/>
  <c r="AQ6" i="5"/>
  <c r="AW15" i="5"/>
  <c r="AS15" i="5"/>
  <c r="AO15" i="5"/>
  <c r="AK15" i="5"/>
  <c r="AG15" i="5"/>
  <c r="AV15" i="5"/>
  <c r="AR15" i="5"/>
  <c r="AN15" i="5"/>
  <c r="AJ15" i="5"/>
  <c r="AF15" i="5"/>
  <c r="AU15" i="5"/>
  <c r="AQ15" i="5"/>
  <c r="AM15" i="5"/>
  <c r="AI15" i="5"/>
  <c r="AE15" i="5"/>
  <c r="AT15" i="5"/>
  <c r="AP15" i="5"/>
  <c r="AL15" i="5"/>
  <c r="AH15" i="5"/>
  <c r="AD15" i="5"/>
  <c r="AT20" i="5"/>
  <c r="AP20" i="5"/>
  <c r="AL20" i="5"/>
  <c r="AH20" i="5"/>
  <c r="AD20" i="5"/>
  <c r="AW20" i="5"/>
  <c r="AS20" i="5"/>
  <c r="AO20" i="5"/>
  <c r="AK20" i="5"/>
  <c r="AG20" i="5"/>
  <c r="AV20" i="5"/>
  <c r="AR20" i="5"/>
  <c r="AN20" i="5"/>
  <c r="AJ20" i="5"/>
  <c r="AF20" i="5"/>
  <c r="AU20" i="5"/>
  <c r="AQ20" i="5"/>
  <c r="AM20" i="5"/>
  <c r="AI20" i="5"/>
  <c r="AE20" i="5"/>
  <c r="AF8" i="5"/>
  <c r="AJ8" i="5"/>
  <c r="AN8" i="5"/>
  <c r="AR8" i="5"/>
  <c r="AV8" i="5"/>
  <c r="AF10" i="5"/>
  <c r="AJ10" i="5"/>
  <c r="AN10" i="5"/>
  <c r="AR10" i="5"/>
  <c r="AV10" i="5"/>
  <c r="AF12" i="5"/>
  <c r="AJ12" i="5"/>
  <c r="AN12" i="5"/>
  <c r="AR12" i="5"/>
  <c r="AV12" i="5"/>
  <c r="AF14" i="5"/>
  <c r="AJ14" i="5"/>
  <c r="AN14" i="5"/>
  <c r="AR14" i="5"/>
  <c r="AV14" i="5"/>
  <c r="AF16" i="5"/>
  <c r="AJ16" i="5"/>
  <c r="AN16" i="5"/>
  <c r="AR16" i="5"/>
  <c r="AV16" i="5"/>
  <c r="AF18" i="5"/>
  <c r="AJ18" i="5"/>
  <c r="AN18" i="5"/>
  <c r="AR18" i="5"/>
  <c r="AV18" i="5"/>
  <c r="AG8" i="5"/>
  <c r="AK8" i="5"/>
  <c r="AO8" i="5"/>
  <c r="AS8" i="5"/>
  <c r="AW8" i="5"/>
  <c r="AG10" i="5"/>
  <c r="AK10" i="5"/>
  <c r="AO10" i="5"/>
  <c r="AS10" i="5"/>
  <c r="AW10" i="5"/>
  <c r="AG12" i="5"/>
  <c r="AK12" i="5"/>
  <c r="AO12" i="5"/>
  <c r="AS12" i="5"/>
  <c r="AW12" i="5"/>
  <c r="AG14" i="5"/>
  <c r="AK14" i="5"/>
  <c r="AO14" i="5"/>
  <c r="AS14" i="5"/>
  <c r="AW14" i="5"/>
  <c r="AG16" i="5"/>
  <c r="AK16" i="5"/>
  <c r="AO16" i="5"/>
  <c r="AS16" i="5"/>
  <c r="AW16" i="5"/>
  <c r="AG18" i="5"/>
  <c r="AK18" i="5"/>
  <c r="AO18" i="5"/>
  <c r="AS18" i="5"/>
  <c r="AW18" i="5"/>
  <c r="AD8" i="5"/>
  <c r="AH8" i="5"/>
  <c r="AL8" i="5"/>
  <c r="AP8" i="5"/>
  <c r="AT8" i="5"/>
  <c r="AD10" i="5"/>
  <c r="AH10" i="5"/>
  <c r="AL10" i="5"/>
  <c r="AP10" i="5"/>
  <c r="AT10" i="5"/>
  <c r="AD12" i="5"/>
  <c r="AH12" i="5"/>
  <c r="AL12" i="5"/>
  <c r="AP12" i="5"/>
  <c r="AT12" i="5"/>
  <c r="AD14" i="5"/>
  <c r="AH14" i="5"/>
  <c r="AL14" i="5"/>
  <c r="AP14" i="5"/>
  <c r="AT14" i="5"/>
  <c r="AD16" i="5"/>
  <c r="AH16" i="5"/>
  <c r="AL16" i="5"/>
  <c r="AP16" i="5"/>
  <c r="AT16" i="5"/>
  <c r="AD18" i="5"/>
  <c r="AH18" i="5"/>
  <c r="AL18" i="5"/>
  <c r="AP18" i="5"/>
  <c r="AT18" i="5"/>
  <c r="AE8" i="5"/>
  <c r="AI8" i="5"/>
  <c r="AM8" i="5"/>
  <c r="AQ8" i="5"/>
  <c r="AE10" i="5"/>
  <c r="AI10" i="5"/>
  <c r="AM10" i="5"/>
  <c r="AQ10" i="5"/>
  <c r="AE12" i="5"/>
  <c r="AI12" i="5"/>
  <c r="AM12" i="5"/>
  <c r="AQ12" i="5"/>
  <c r="AE14" i="5"/>
  <c r="AI14" i="5"/>
  <c r="AM14" i="5"/>
  <c r="AQ14" i="5"/>
  <c r="AE16" i="5"/>
  <c r="AI16" i="5"/>
  <c r="AM16" i="5"/>
  <c r="AQ16" i="5"/>
  <c r="AE18" i="5"/>
  <c r="AI18" i="5"/>
  <c r="AM18" i="5"/>
  <c r="AQ18" i="5"/>
  <c r="AJ22" i="5"/>
  <c r="AJ25" i="5"/>
  <c r="AN22" i="5"/>
  <c r="AN25" i="5"/>
  <c r="AD22" i="5"/>
  <c r="AT22" i="5"/>
  <c r="AT25" i="5"/>
  <c r="AI22" i="5"/>
  <c r="AI25" i="5"/>
  <c r="AR22" i="5"/>
  <c r="AR25" i="5"/>
  <c r="AV22" i="5"/>
  <c r="AV25" i="5"/>
  <c r="AH22" i="5"/>
  <c r="AH25" i="5"/>
  <c r="AG22" i="5"/>
  <c r="AM22" i="5"/>
  <c r="AM25" i="5"/>
  <c r="AW22" i="5"/>
  <c r="AW25" i="5"/>
  <c r="AK22" i="5"/>
  <c r="AK25" i="5"/>
  <c r="AL22" i="5"/>
  <c r="AL25" i="5"/>
  <c r="AO22" i="5"/>
  <c r="AO25" i="5"/>
  <c r="AQ22" i="5"/>
  <c r="AQ25" i="5"/>
  <c r="AF22" i="5"/>
  <c r="AF25" i="5"/>
  <c r="AS22" i="5"/>
  <c r="AS25" i="5"/>
  <c r="AP22" i="5"/>
  <c r="AP25" i="5"/>
  <c r="AE22" i="5"/>
  <c r="AE25" i="5"/>
  <c r="AU22" i="5"/>
  <c r="AU25" i="5"/>
  <c r="AD23" i="5"/>
  <c r="AD24" i="5"/>
  <c r="AD25" i="5"/>
  <c r="AD26" i="5"/>
  <c r="AG25" i="5"/>
  <c r="AG26" i="5"/>
  <c r="AG23" i="5"/>
</calcChain>
</file>

<file path=xl/sharedStrings.xml><?xml version="1.0" encoding="utf-8"?>
<sst xmlns="http://schemas.openxmlformats.org/spreadsheetml/2006/main" count="309" uniqueCount="179">
  <si>
    <t>strain_number</t>
  </si>
  <si>
    <t>media_stoich</t>
  </si>
  <si>
    <t>flex_qual</t>
  </si>
  <si>
    <t>doc_produced_uM</t>
  </si>
  <si>
    <t>glucose_um</t>
  </si>
  <si>
    <t>Inflexible</t>
  </si>
  <si>
    <t>Flexible</t>
  </si>
  <si>
    <t>Supplement to Thompson &amp; Cotner (2020)</t>
  </si>
  <si>
    <t>https://doi.org/10.3354/ame01940</t>
  </si>
  <si>
    <t>Solution</t>
    <phoneticPr fontId="1" type="noConversion"/>
  </si>
  <si>
    <t>Mineral Solution</t>
    <phoneticPr fontId="1" type="noConversion"/>
  </si>
  <si>
    <t>MW</t>
    <phoneticPr fontId="1" type="noConversion"/>
  </si>
  <si>
    <t>Stock Amount (g)</t>
  </si>
  <si>
    <t>Amount in 250 ml (g)</t>
  </si>
  <si>
    <t>Amount in 100 ml (g)</t>
  </si>
  <si>
    <t>Stock Concentration (mM)</t>
  </si>
  <si>
    <t>Aliquot (mL)</t>
    <phoneticPr fontId="1" type="noConversion"/>
  </si>
  <si>
    <t>Media Concentration (mM)</t>
    <phoneticPr fontId="1" type="noConversion"/>
  </si>
  <si>
    <t>C</t>
    <phoneticPr fontId="1" type="noConversion"/>
  </si>
  <si>
    <t>H</t>
    <phoneticPr fontId="1" type="noConversion"/>
  </si>
  <si>
    <t>O</t>
    <phoneticPr fontId="1" type="noConversion"/>
  </si>
  <si>
    <t>N</t>
    <phoneticPr fontId="1" type="noConversion"/>
  </si>
  <si>
    <t>P</t>
    <phoneticPr fontId="1" type="noConversion"/>
  </si>
  <si>
    <t>S</t>
    <phoneticPr fontId="1" type="noConversion"/>
  </si>
  <si>
    <t>Na</t>
    <phoneticPr fontId="1" type="noConversion"/>
  </si>
  <si>
    <t>Cl</t>
    <phoneticPr fontId="1" type="noConversion"/>
  </si>
  <si>
    <t>K</t>
    <phoneticPr fontId="1" type="noConversion"/>
  </si>
  <si>
    <t>Mg</t>
    <phoneticPr fontId="1" type="noConversion"/>
  </si>
  <si>
    <t>Ca</t>
    <phoneticPr fontId="1" type="noConversion"/>
  </si>
  <si>
    <t>Co</t>
    <phoneticPr fontId="1" type="noConversion"/>
  </si>
  <si>
    <t>Mn</t>
    <phoneticPr fontId="1" type="noConversion"/>
  </si>
  <si>
    <t>Fe</t>
    <phoneticPr fontId="1" type="noConversion"/>
  </si>
  <si>
    <t>Zn</t>
    <phoneticPr fontId="1" type="noConversion"/>
  </si>
  <si>
    <t>Cu</t>
    <phoneticPr fontId="1" type="noConversion"/>
  </si>
  <si>
    <t>B</t>
  </si>
  <si>
    <t>Mo</t>
    <phoneticPr fontId="1" type="noConversion"/>
  </si>
  <si>
    <t>Se</t>
    <phoneticPr fontId="1" type="noConversion"/>
  </si>
  <si>
    <t>Si</t>
  </si>
  <si>
    <t>Major Nutrients</t>
  </si>
  <si>
    <t>CaCl2*2H20</t>
  </si>
  <si>
    <t>MgSO4*7H20</t>
  </si>
  <si>
    <t>NaHCO3</t>
  </si>
  <si>
    <t>KH2PO4</t>
  </si>
  <si>
    <t>NaNO3</t>
  </si>
  <si>
    <t>Na2SiO3*5H2O</t>
  </si>
  <si>
    <t>Vitamins</t>
    <phoneticPr fontId="1" type="noConversion"/>
  </si>
  <si>
    <t>Thiamine·HCl</t>
    <phoneticPr fontId="1" type="noConversion"/>
  </si>
  <si>
    <t>Biotin</t>
    <phoneticPr fontId="1" type="noConversion"/>
  </si>
  <si>
    <t>Trace Metals</t>
    <phoneticPr fontId="1" type="noConversion"/>
  </si>
  <si>
    <t>Na2EDTA</t>
  </si>
  <si>
    <t>FeCl3*6H2O</t>
  </si>
  <si>
    <t>CuSO4*5H2O</t>
  </si>
  <si>
    <t>ZnSO4·7H20</t>
  </si>
  <si>
    <t>CoCl2*6H20</t>
  </si>
  <si>
    <t>MnCl2*4H20</t>
  </si>
  <si>
    <t>Na2MoO4·2H20</t>
  </si>
  <si>
    <t>H3BO3</t>
  </si>
  <si>
    <t>Glucose</t>
    <phoneticPr fontId="1" type="noConversion"/>
  </si>
  <si>
    <t>Resaruzin Salt</t>
  </si>
  <si>
    <t>C12H6NNaO4</t>
  </si>
  <si>
    <t>TOTAL (mM) No Resazurin</t>
  </si>
  <si>
    <t>TOTAL (mg/L)</t>
  </si>
  <si>
    <t>Organic (mg/L)</t>
  </si>
  <si>
    <t>TOTAL (mM) With Resazurin</t>
  </si>
  <si>
    <t>TOTAL (mg/L) with Resazurin</t>
  </si>
  <si>
    <t>Table S1: Media Recipes</t>
  </si>
  <si>
    <t>smooth</t>
  </si>
  <si>
    <t>transluscent</t>
  </si>
  <si>
    <t>off-white</t>
  </si>
  <si>
    <t>small (3mm)</t>
  </si>
  <si>
    <t>Long Lake</t>
  </si>
  <si>
    <t>Oligotrophic</t>
  </si>
  <si>
    <t>Rhizobium</t>
  </si>
  <si>
    <t>Rhizobiaceae</t>
  </si>
  <si>
    <t>Rhizobiales</t>
  </si>
  <si>
    <t>Alphaproteobacteria</t>
  </si>
  <si>
    <t>Proteobacteria</t>
  </si>
  <si>
    <t>sharp</t>
  </si>
  <si>
    <t>opaque</t>
  </si>
  <si>
    <t>peach</t>
  </si>
  <si>
    <t>small (2mm)</t>
  </si>
  <si>
    <t>East Okoboji</t>
  </si>
  <si>
    <t>Eutrophic</t>
  </si>
  <si>
    <t>colorless</t>
  </si>
  <si>
    <t>small (1mm)</t>
  </si>
  <si>
    <t>Big Twin Lake</t>
  </si>
  <si>
    <t>Sphingomonas</t>
  </si>
  <si>
    <t>Sphingomonadaceae</t>
  </si>
  <si>
    <t>Sphingomonadales</t>
  </si>
  <si>
    <t>Kinneretia</t>
  </si>
  <si>
    <t>Comamonadaceae</t>
  </si>
  <si>
    <t>Burkholderiales</t>
  </si>
  <si>
    <t>Betaproteobacteria</t>
  </si>
  <si>
    <t>transparent</t>
  </si>
  <si>
    <t>pink</t>
  </si>
  <si>
    <t>tiny (&lt;1mm)</t>
  </si>
  <si>
    <t>Lake Ozawindib</t>
  </si>
  <si>
    <t>yellow</t>
  </si>
  <si>
    <t>small (1.5mm)</t>
  </si>
  <si>
    <t>Boot Lake</t>
  </si>
  <si>
    <t>Mary Lake</t>
  </si>
  <si>
    <t>Flavobacterium</t>
  </si>
  <si>
    <t>Flavobacteriaceae</t>
  </si>
  <si>
    <t>Flavobacteriales</t>
  </si>
  <si>
    <t>Flavobacteriia</t>
  </si>
  <si>
    <t>Bacteroidetes</t>
  </si>
  <si>
    <t>Methylobacterium</t>
  </si>
  <si>
    <t>Methylobacteriaceae</t>
  </si>
  <si>
    <t>Description 4</t>
  </si>
  <si>
    <t>Description 3</t>
  </si>
  <si>
    <t>Description 2</t>
  </si>
  <si>
    <t>Description 1</t>
  </si>
  <si>
    <t>Origin</t>
  </si>
  <si>
    <t>Trophic Category Origin</t>
  </si>
  <si>
    <t>Genus</t>
  </si>
  <si>
    <t>Family</t>
  </si>
  <si>
    <t>Order</t>
  </si>
  <si>
    <t>Class</t>
  </si>
  <si>
    <t>Phylum</t>
  </si>
  <si>
    <t>C:P Flex</t>
  </si>
  <si>
    <t>C:P at 10,000:1</t>
  </si>
  <si>
    <t>C:P at 100:1</t>
  </si>
  <si>
    <t>µmax [h-1]8</t>
  </si>
  <si>
    <t>µmax [h-1]</t>
  </si>
  <si>
    <t>Strain Number</t>
  </si>
  <si>
    <t xml:space="preserve"> </t>
  </si>
  <si>
    <t>mean_biomass</t>
  </si>
  <si>
    <t>biomass_2</t>
  </si>
  <si>
    <t>biomass_1</t>
  </si>
  <si>
    <t>cp_produced_biomass</t>
  </si>
  <si>
    <t>glucose_percent</t>
  </si>
  <si>
    <t>min_dop_produced_biomass</t>
  </si>
  <si>
    <t>percent_dop_produced</t>
  </si>
  <si>
    <t>percent_srp_removed</t>
  </si>
  <si>
    <t>min_dop_uM</t>
  </si>
  <si>
    <t>srup_uci</t>
  </si>
  <si>
    <t>tdp_lci</t>
  </si>
  <si>
    <t>doc_produced_biomass</t>
  </si>
  <si>
    <t>percent_DOC_produced</t>
  </si>
  <si>
    <t>suva_produced</t>
  </si>
  <si>
    <t>suva</t>
  </si>
  <si>
    <t>abs_254</t>
  </si>
  <si>
    <t>flex_quant</t>
  </si>
  <si>
    <t>mg</t>
  </si>
  <si>
    <t>average of replicate biomass measurements</t>
  </si>
  <si>
    <t>biomass</t>
  </si>
  <si>
    <t>-</t>
  </si>
  <si>
    <t>C:P of dissolved organic matter normalized to biomass</t>
  </si>
  <si>
    <t>percentage</t>
  </si>
  <si>
    <t>residual glucose as a percentage</t>
  </si>
  <si>
    <t>micromolar C</t>
  </si>
  <si>
    <t>residual glucose remaining</t>
  </si>
  <si>
    <t>micromolar P per mg biomass</t>
  </si>
  <si>
    <t>Dissolved organic phosphorus produced normalized to biomass</t>
  </si>
  <si>
    <t>Dissolved organic phosphorus produced as a percentage of media phosphorus</t>
  </si>
  <si>
    <t>percentage of media phosphorus removed</t>
  </si>
  <si>
    <t>micromolar P</t>
  </si>
  <si>
    <t>minimum calculated dissolved organic phosphorus</t>
  </si>
  <si>
    <t>upper 95% confidence internval of soluable reactive phosphorus</t>
  </si>
  <si>
    <t>Lower 95% confidence internval of total dissolved phosphorus</t>
  </si>
  <si>
    <t>micromolar C per mg biomass</t>
  </si>
  <si>
    <t>Produced dissolved organic carbon normalized to biomass</t>
  </si>
  <si>
    <t>Percentage of media glucose converted to dissolved organic carbon</t>
  </si>
  <si>
    <t xml:space="preserve">Dissolved Organic Carbon produced by bacteria </t>
  </si>
  <si>
    <t>L / (mg*m)</t>
  </si>
  <si>
    <t>Specific Ultra-Violet Absorbance or produced organic matter</t>
  </si>
  <si>
    <t>Specific Ultra-Violet Absorbance</t>
  </si>
  <si>
    <t>per cm</t>
  </si>
  <si>
    <t>Absorbance value at wavelength 254 nanometers</t>
  </si>
  <si>
    <t xml:space="preserve">Qualitative metric of flexibility assinged based on distribution of strain flexibiltiy </t>
  </si>
  <si>
    <t>Percent</t>
  </si>
  <si>
    <t>Quantitative flexibility metric, calculated as the relative change in biomass C:P when grown at a C:P of 100 compared to a C:P of 10,000</t>
  </si>
  <si>
    <t>C:P of media for a given treatment</t>
  </si>
  <si>
    <t>lab specific number assigned to each isolated strain</t>
  </si>
  <si>
    <t>Variable unit</t>
  </si>
  <si>
    <t>Variable Description</t>
  </si>
  <si>
    <t>Variable name</t>
  </si>
  <si>
    <t>Table S2: Descriptions of each of the bacterial strains used in this study</t>
  </si>
  <si>
    <t>Aquat Microb Ecol 85:35-46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</si>
</sst>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6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7"/>
      <color theme="1"/>
      <name val="Calibri"/>
      <family val="2"/>
    </font>
    <font>
      <sz val="14"/>
      <color theme="1"/>
      <name val="Calibri"/>
      <family val="2"/>
    </font>
    <font>
      <u/>
      <sz val="12"/>
      <color theme="10"/>
      <name val="Calibri"/>
      <family val="2"/>
      <scheme val="minor"/>
    </font>
    <font>
      <i/>
      <u/>
      <sz val="12"/>
      <color theme="10"/>
      <name val="Calibri"/>
      <family val="2"/>
    </font>
    <font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theme="1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/>
  </cellStyleXfs>
  <cellXfs count="27">
    <xf numFmtId="0" fontId="0" fillId="0" borderId="0" xfId="0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/>
    <xf numFmtId="0" fontId="22" fillId="0" borderId="0" xfId="43"/>
    <xf numFmtId="0" fontId="23" fillId="0" borderId="0" xfId="43" applyFont="1"/>
    <xf numFmtId="165" fontId="22" fillId="0" borderId="0" xfId="43" applyNumberFormat="1"/>
    <xf numFmtId="0" fontId="22" fillId="33" borderId="0" xfId="43" applyFill="1"/>
    <xf numFmtId="0" fontId="22" fillId="34" borderId="0" xfId="43" applyFill="1"/>
    <xf numFmtId="0" fontId="0" fillId="0" borderId="10" xfId="0" applyBorder="1" applyAlignment="1">
      <alignment horizontal="left"/>
    </xf>
    <xf numFmtId="0" fontId="0" fillId="0" borderId="10" xfId="0" applyBorder="1"/>
    <xf numFmtId="0" fontId="25" fillId="0" borderId="10" xfId="0" applyFont="1" applyBorder="1"/>
    <xf numFmtId="164" fontId="25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left"/>
    </xf>
    <xf numFmtId="0" fontId="13" fillId="35" borderId="10" xfId="0" applyFont="1" applyFill="1" applyBorder="1" applyAlignment="1">
      <alignment horizontal="left" wrapText="1"/>
    </xf>
    <xf numFmtId="165" fontId="13" fillId="35" borderId="10" xfId="0" applyNumberFormat="1" applyFont="1" applyFill="1" applyBorder="1" applyAlignment="1">
      <alignment horizontal="left" wrapText="1"/>
    </xf>
    <xf numFmtId="164" fontId="13" fillId="35" borderId="10" xfId="0" applyNumberFormat="1" applyFont="1" applyFill="1" applyBorder="1" applyAlignment="1">
      <alignment horizontal="right" wrapText="1"/>
    </xf>
    <xf numFmtId="2" fontId="13" fillId="35" borderId="10" xfId="0" applyNumberFormat="1" applyFont="1" applyFill="1" applyBorder="1" applyAlignment="1">
      <alignment horizontal="right" wrapText="1"/>
    </xf>
    <xf numFmtId="0" fontId="13" fillId="35" borderId="10" xfId="0" applyFont="1" applyFill="1" applyBorder="1" applyAlignment="1">
      <alignment horizontal="right" wrapText="1"/>
    </xf>
    <xf numFmtId="0" fontId="20" fillId="0" borderId="0" xfId="42" applyAlignment="1">
      <alignment shrinkToFit="1"/>
    </xf>
    <xf numFmtId="0" fontId="21" fillId="0" borderId="0" xfId="42" applyFont="1" applyAlignment="1">
      <alignment shrinkToFit="1"/>
    </xf>
    <xf numFmtId="0" fontId="22" fillId="0" borderId="0" xfId="43" applyAlignment="1">
      <alignment horizontal="center"/>
    </xf>
    <xf numFmtId="0" fontId="24" fillId="0" borderId="0" xfId="43" applyFont="1" applyAlignment="1">
      <alignment horizontal="center"/>
    </xf>
    <xf numFmtId="0" fontId="23" fillId="0" borderId="0" xfId="43" applyFont="1" applyAlignment="1">
      <alignment horizontal="center"/>
    </xf>
    <xf numFmtId="0" fontId="16" fillId="0" borderId="11" xfId="0" applyFont="1" applyBorder="1" applyAlignment="1">
      <alignment horizontal="left"/>
    </xf>
  </cellXfs>
  <cellStyles count="44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Hinweis" xfId="15" builtinId="10" customBuiltin="1"/>
    <cellStyle name="Link" xfId="42" builtinId="8"/>
    <cellStyle name="Neutral" xfId="8" builtinId="28" customBuiltin="1"/>
    <cellStyle name="Normal 2" xfId="43"/>
    <cellStyle name="Schlecht" xfId="7" builtinId="27" customBuiltin="1"/>
    <cellStyle name="Standard" xfId="0" builtinId="0"/>
    <cellStyle name="Titel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i.org/10.3354/ame019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zoomScale="160" zoomScaleNormal="160" zoomScalePageLayoutView="160" workbookViewId="0">
      <selection activeCell="A3" sqref="A3:C3"/>
    </sheetView>
  </sheetViews>
  <sheetFormatPr baseColWidth="10" defaultRowHeight="15" x14ac:dyDescent="0"/>
  <sheetData>
    <row r="1" spans="1:8" ht="35" customHeight="1">
      <c r="A1" s="1" t="s">
        <v>7</v>
      </c>
      <c r="B1" s="3"/>
      <c r="C1" s="3"/>
      <c r="D1" s="3"/>
      <c r="E1" s="3"/>
      <c r="F1" s="3"/>
      <c r="G1" s="3"/>
      <c r="H1" s="3"/>
    </row>
    <row r="2" spans="1:8" ht="25" customHeight="1">
      <c r="A2" s="2" t="s">
        <v>178</v>
      </c>
      <c r="B2" s="3"/>
      <c r="C2" s="3"/>
      <c r="D2" s="3"/>
    </row>
    <row r="3" spans="1:8" ht="20" customHeight="1">
      <c r="A3" s="21" t="s">
        <v>8</v>
      </c>
      <c r="B3" s="22"/>
      <c r="C3" s="22"/>
    </row>
  </sheetData>
  <mergeCells count="1">
    <mergeCell ref="A3:C3"/>
  </mergeCells>
  <hyperlinks>
    <hyperlink ref="A3" r:id="rId1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6"/>
  <sheetViews>
    <sheetView zoomScale="160" zoomScaleNormal="160" zoomScalePageLayoutView="160" workbookViewId="0">
      <pane xSplit="2" ySplit="2" topLeftCell="I3" activePane="bottomRight" state="frozen"/>
      <selection pane="topRight" activeCell="C1" sqref="C1"/>
      <selection pane="bottomLeft" activeCell="A2" sqref="A2"/>
      <selection pane="bottomRight" sqref="A1:B1"/>
    </sheetView>
  </sheetViews>
  <sheetFormatPr baseColWidth="10" defaultColWidth="11" defaultRowHeight="13" x14ac:dyDescent="0"/>
  <cols>
    <col min="1" max="1" width="16.1640625" style="4" customWidth="1"/>
    <col min="2" max="2" width="16.5" style="4" customWidth="1"/>
    <col min="3" max="3" width="9" style="4" customWidth="1"/>
    <col min="4" max="6" width="18.6640625" style="4" customWidth="1"/>
    <col min="7" max="7" width="25.83203125" style="4" customWidth="1"/>
    <col min="8" max="8" width="10.1640625" style="4" customWidth="1"/>
    <col min="9" max="9" width="22.83203125" style="4" customWidth="1"/>
    <col min="10" max="13" width="3" style="4" customWidth="1"/>
    <col min="14" max="15" width="2" style="4" customWidth="1"/>
    <col min="16" max="16" width="3" style="4" customWidth="1"/>
    <col min="17" max="17" width="2.33203125" style="4" customWidth="1"/>
    <col min="18" max="18" width="2" style="4" customWidth="1"/>
    <col min="19" max="19" width="3.1640625" style="4" customWidth="1"/>
    <col min="20" max="21" width="2.83203125" style="4" customWidth="1"/>
    <col min="22" max="22" width="3.1640625" style="4" customWidth="1"/>
    <col min="23" max="23" width="2.6640625" style="4" customWidth="1"/>
    <col min="24" max="25" width="3" style="4" customWidth="1"/>
    <col min="26" max="26" width="2.6640625" style="4" customWidth="1"/>
    <col min="27" max="27" width="3.1640625" style="4" customWidth="1"/>
    <col min="28" max="28" width="2.83203125" style="4" customWidth="1"/>
    <col min="29" max="29" width="2.6640625" style="4" customWidth="1"/>
    <col min="30" max="33" width="6.6640625" style="4" customWidth="1"/>
    <col min="34" max="34" width="6.1640625" style="4" customWidth="1"/>
    <col min="35" max="35" width="6.33203125" style="4" customWidth="1"/>
    <col min="36" max="36" width="7.33203125" style="4" customWidth="1"/>
    <col min="37" max="37" width="6.83203125" style="4" customWidth="1"/>
    <col min="38" max="38" width="6.33203125" style="4" customWidth="1"/>
    <col min="39" max="39" width="7.6640625" style="4" customWidth="1"/>
    <col min="40" max="41" width="7.33203125" style="4" customWidth="1"/>
    <col min="42" max="42" width="7.6640625" style="4" customWidth="1"/>
    <col min="43" max="43" width="7.1640625" style="4" customWidth="1"/>
    <col min="44" max="45" width="7.33203125" style="4" customWidth="1"/>
    <col min="46" max="46" width="7" style="4" customWidth="1"/>
    <col min="47" max="47" width="7.6640625" style="4" customWidth="1"/>
    <col min="48" max="48" width="7.1640625" style="4" customWidth="1"/>
    <col min="49" max="49" width="7" style="4" customWidth="1"/>
    <col min="50" max="16384" width="11" style="4"/>
  </cols>
  <sheetData>
    <row r="1" spans="1:49">
      <c r="A1" s="24" t="s">
        <v>65</v>
      </c>
      <c r="B1" s="24"/>
    </row>
    <row r="2" spans="1:49">
      <c r="A2" s="4" t="s">
        <v>9</v>
      </c>
      <c r="B2" s="4" t="s">
        <v>10</v>
      </c>
      <c r="C2" s="4" t="s">
        <v>11</v>
      </c>
      <c r="D2" s="4" t="s">
        <v>12</v>
      </c>
      <c r="E2" s="4" t="s">
        <v>13</v>
      </c>
      <c r="F2" s="5" t="s">
        <v>14</v>
      </c>
      <c r="G2" s="4" t="s">
        <v>15</v>
      </c>
      <c r="H2" s="4" t="s">
        <v>16</v>
      </c>
      <c r="I2" s="4" t="s">
        <v>17</v>
      </c>
      <c r="J2" s="4" t="s">
        <v>18</v>
      </c>
      <c r="K2" s="4" t="s">
        <v>19</v>
      </c>
      <c r="L2" s="4" t="s">
        <v>20</v>
      </c>
      <c r="M2" s="4" t="s">
        <v>21</v>
      </c>
      <c r="N2" s="4" t="s">
        <v>22</v>
      </c>
      <c r="O2" s="4" t="s">
        <v>23</v>
      </c>
      <c r="P2" s="4" t="s">
        <v>24</v>
      </c>
      <c r="Q2" s="4" t="s">
        <v>25</v>
      </c>
      <c r="R2" s="4" t="s">
        <v>26</v>
      </c>
      <c r="S2" s="4" t="s">
        <v>27</v>
      </c>
      <c r="T2" s="4" t="s">
        <v>28</v>
      </c>
      <c r="U2" s="4" t="s">
        <v>29</v>
      </c>
      <c r="V2" s="4" t="s">
        <v>30</v>
      </c>
      <c r="W2" s="4" t="s">
        <v>31</v>
      </c>
      <c r="X2" s="4" t="s">
        <v>32</v>
      </c>
      <c r="Y2" s="4" t="s">
        <v>33</v>
      </c>
      <c r="Z2" s="4" t="s">
        <v>34</v>
      </c>
      <c r="AA2" s="4" t="s">
        <v>35</v>
      </c>
      <c r="AB2" s="4" t="s">
        <v>36</v>
      </c>
      <c r="AC2" s="4" t="s">
        <v>37</v>
      </c>
      <c r="AD2" s="4" t="str">
        <f>CONCATENATE(J2," (mM)")</f>
        <v>C (mM)</v>
      </c>
      <c r="AE2" s="4" t="str">
        <f t="shared" ref="AE2:AW2" si="0">CONCATENATE(K2," (mM)")</f>
        <v>H (mM)</v>
      </c>
      <c r="AF2" s="4" t="str">
        <f t="shared" si="0"/>
        <v>O (mM)</v>
      </c>
      <c r="AG2" s="4" t="str">
        <f t="shared" si="0"/>
        <v>N (mM)</v>
      </c>
      <c r="AH2" s="4" t="str">
        <f t="shared" si="0"/>
        <v>P (mM)</v>
      </c>
      <c r="AI2" s="4" t="str">
        <f t="shared" si="0"/>
        <v>S (mM)</v>
      </c>
      <c r="AJ2" s="4" t="str">
        <f t="shared" si="0"/>
        <v>Na (mM)</v>
      </c>
      <c r="AK2" s="4" t="str">
        <f t="shared" si="0"/>
        <v>Cl (mM)</v>
      </c>
      <c r="AL2" s="4" t="str">
        <f t="shared" si="0"/>
        <v>K (mM)</v>
      </c>
      <c r="AM2" s="4" t="str">
        <f t="shared" si="0"/>
        <v>Mg (mM)</v>
      </c>
      <c r="AN2" s="4" t="str">
        <f t="shared" si="0"/>
        <v>Ca (mM)</v>
      </c>
      <c r="AO2" s="4" t="str">
        <f t="shared" si="0"/>
        <v>Co (mM)</v>
      </c>
      <c r="AP2" s="4" t="str">
        <f t="shared" si="0"/>
        <v>Mn (mM)</v>
      </c>
      <c r="AQ2" s="4" t="str">
        <f t="shared" si="0"/>
        <v>Fe (mM)</v>
      </c>
      <c r="AR2" s="4" t="str">
        <f t="shared" si="0"/>
        <v>Zn (mM)</v>
      </c>
      <c r="AS2" s="4" t="str">
        <f t="shared" si="0"/>
        <v>Cu (mM)</v>
      </c>
      <c r="AT2" s="4" t="str">
        <f t="shared" si="0"/>
        <v>B (mM)</v>
      </c>
      <c r="AU2" s="4" t="str">
        <f t="shared" si="0"/>
        <v>Mo (mM)</v>
      </c>
      <c r="AV2" s="4" t="str">
        <f t="shared" si="0"/>
        <v>Se (mM)</v>
      </c>
      <c r="AW2" s="4" t="str">
        <f t="shared" si="0"/>
        <v>Si (mM)</v>
      </c>
    </row>
    <row r="3" spans="1:49">
      <c r="A3" s="4" t="s">
        <v>38</v>
      </c>
      <c r="B3" s="4" t="s">
        <v>39</v>
      </c>
      <c r="C3" s="4">
        <v>147.01</v>
      </c>
      <c r="D3" s="4">
        <v>36.76</v>
      </c>
      <c r="E3" s="6">
        <f t="shared" ref="E3:E8" si="1">D3/4</f>
        <v>9.19</v>
      </c>
      <c r="F3" s="4">
        <f t="shared" ref="F3:F8" si="2">D3/10</f>
        <v>3.6759999999999997</v>
      </c>
      <c r="G3" s="4">
        <f>(D3/C3)*1000</f>
        <v>250.05101693762327</v>
      </c>
      <c r="H3" s="4">
        <v>1</v>
      </c>
      <c r="I3" s="4">
        <f>(H3/1000)*G3</f>
        <v>0.25005101693762327</v>
      </c>
      <c r="Q3" s="4">
        <v>2</v>
      </c>
      <c r="T3" s="4">
        <v>1</v>
      </c>
      <c r="AD3" s="4">
        <f t="shared" ref="AD3:AS18" si="3">$I3*J3</f>
        <v>0</v>
      </c>
      <c r="AE3" s="4">
        <f t="shared" si="3"/>
        <v>0</v>
      </c>
      <c r="AF3" s="4">
        <f t="shared" si="3"/>
        <v>0</v>
      </c>
      <c r="AG3" s="4">
        <f t="shared" si="3"/>
        <v>0</v>
      </c>
      <c r="AH3" s="4">
        <f t="shared" si="3"/>
        <v>0</v>
      </c>
      <c r="AI3" s="4">
        <f t="shared" si="3"/>
        <v>0</v>
      </c>
      <c r="AJ3" s="4">
        <f t="shared" si="3"/>
        <v>0</v>
      </c>
      <c r="AK3" s="4">
        <f t="shared" si="3"/>
        <v>0.50010203387524654</v>
      </c>
      <c r="AL3" s="4">
        <f t="shared" si="3"/>
        <v>0</v>
      </c>
      <c r="AM3" s="4">
        <f t="shared" si="3"/>
        <v>0</v>
      </c>
      <c r="AN3" s="4">
        <f t="shared" si="3"/>
        <v>0.25005101693762327</v>
      </c>
      <c r="AO3" s="4">
        <f t="shared" si="3"/>
        <v>0</v>
      </c>
      <c r="AP3" s="4">
        <f t="shared" si="3"/>
        <v>0</v>
      </c>
      <c r="AQ3" s="4">
        <f t="shared" si="3"/>
        <v>0</v>
      </c>
      <c r="AR3" s="4">
        <f t="shared" si="3"/>
        <v>0</v>
      </c>
      <c r="AS3" s="4">
        <f t="shared" si="3"/>
        <v>0</v>
      </c>
      <c r="AT3" s="4">
        <f t="shared" ref="AT3:AW20" si="4">$I3*Z3</f>
        <v>0</v>
      </c>
      <c r="AU3" s="4">
        <f t="shared" si="4"/>
        <v>0</v>
      </c>
      <c r="AV3" s="4">
        <f t="shared" si="4"/>
        <v>0</v>
      </c>
      <c r="AW3" s="4">
        <f t="shared" si="4"/>
        <v>0</v>
      </c>
    </row>
    <row r="4" spans="1:49">
      <c r="A4" s="4" t="s">
        <v>38</v>
      </c>
      <c r="B4" s="4" t="s">
        <v>40</v>
      </c>
      <c r="C4" s="4">
        <v>246.47499999999999</v>
      </c>
      <c r="D4" s="4">
        <v>36.97</v>
      </c>
      <c r="E4" s="6">
        <f t="shared" si="1"/>
        <v>9.2424999999999997</v>
      </c>
      <c r="F4" s="4">
        <f t="shared" si="2"/>
        <v>3.6970000000000001</v>
      </c>
      <c r="G4" s="4">
        <f>(D4/C4)*1000</f>
        <v>149.99492849173342</v>
      </c>
      <c r="H4" s="4">
        <v>1</v>
      </c>
      <c r="I4" s="4">
        <f t="shared" ref="I4:I20" si="5">(H4/1000)*G4</f>
        <v>0.14999492849173343</v>
      </c>
      <c r="L4" s="4">
        <v>4</v>
      </c>
      <c r="O4" s="4">
        <v>1</v>
      </c>
      <c r="S4" s="4">
        <v>1</v>
      </c>
      <c r="AD4" s="4">
        <f t="shared" si="3"/>
        <v>0</v>
      </c>
      <c r="AE4" s="4">
        <f t="shared" si="3"/>
        <v>0</v>
      </c>
      <c r="AF4" s="4">
        <f t="shared" si="3"/>
        <v>0.59997971396693373</v>
      </c>
      <c r="AG4" s="4">
        <f t="shared" si="3"/>
        <v>0</v>
      </c>
      <c r="AH4" s="4">
        <f t="shared" si="3"/>
        <v>0</v>
      </c>
      <c r="AI4" s="4">
        <f t="shared" si="3"/>
        <v>0.14999492849173343</v>
      </c>
      <c r="AJ4" s="4">
        <f t="shared" si="3"/>
        <v>0</v>
      </c>
      <c r="AK4" s="4">
        <f t="shared" si="3"/>
        <v>0</v>
      </c>
      <c r="AL4" s="4">
        <f t="shared" si="3"/>
        <v>0</v>
      </c>
      <c r="AM4" s="4">
        <f t="shared" si="3"/>
        <v>0.14999492849173343</v>
      </c>
      <c r="AN4" s="4">
        <f t="shared" si="3"/>
        <v>0</v>
      </c>
      <c r="AO4" s="4">
        <f t="shared" si="3"/>
        <v>0</v>
      </c>
      <c r="AP4" s="4">
        <f t="shared" si="3"/>
        <v>0</v>
      </c>
      <c r="AQ4" s="4">
        <f t="shared" si="3"/>
        <v>0</v>
      </c>
      <c r="AR4" s="4">
        <f t="shared" si="3"/>
        <v>0</v>
      </c>
      <c r="AS4" s="4">
        <f t="shared" si="3"/>
        <v>0</v>
      </c>
      <c r="AT4" s="4">
        <f t="shared" si="4"/>
        <v>0</v>
      </c>
      <c r="AU4" s="4">
        <f t="shared" si="4"/>
        <v>0</v>
      </c>
      <c r="AV4" s="4">
        <f t="shared" si="4"/>
        <v>0</v>
      </c>
      <c r="AW4" s="4">
        <f t="shared" si="4"/>
        <v>0</v>
      </c>
    </row>
    <row r="5" spans="1:49">
      <c r="A5" s="4" t="s">
        <v>38</v>
      </c>
      <c r="B5" s="4" t="s">
        <v>41</v>
      </c>
      <c r="C5" s="4">
        <v>84.007000000000005</v>
      </c>
      <c r="D5" s="4">
        <v>12.6</v>
      </c>
      <c r="E5" s="6">
        <f t="shared" si="1"/>
        <v>3.15</v>
      </c>
      <c r="F5" s="4">
        <f t="shared" si="2"/>
        <v>1.26</v>
      </c>
      <c r="G5" s="4">
        <f>(D5/C5)*1000</f>
        <v>149.98750104157983</v>
      </c>
      <c r="H5" s="4">
        <v>1</v>
      </c>
      <c r="I5" s="4">
        <f t="shared" si="5"/>
        <v>0.14998750104157985</v>
      </c>
      <c r="J5" s="4">
        <v>1</v>
      </c>
      <c r="K5" s="4">
        <v>1</v>
      </c>
      <c r="L5" s="4">
        <v>3</v>
      </c>
      <c r="P5" s="4">
        <v>1</v>
      </c>
      <c r="AD5" s="4">
        <f t="shared" si="3"/>
        <v>0.14998750104157985</v>
      </c>
      <c r="AE5" s="4">
        <f t="shared" si="3"/>
        <v>0.14998750104157985</v>
      </c>
      <c r="AF5" s="4">
        <f t="shared" si="3"/>
        <v>0.44996250312473951</v>
      </c>
      <c r="AG5" s="4">
        <f t="shared" si="3"/>
        <v>0</v>
      </c>
      <c r="AH5" s="4">
        <f t="shared" si="3"/>
        <v>0</v>
      </c>
      <c r="AI5" s="4">
        <f t="shared" si="3"/>
        <v>0</v>
      </c>
      <c r="AJ5" s="4">
        <f t="shared" si="3"/>
        <v>0.14998750104157985</v>
      </c>
      <c r="AK5" s="4">
        <f t="shared" si="3"/>
        <v>0</v>
      </c>
      <c r="AL5" s="4">
        <f t="shared" si="3"/>
        <v>0</v>
      </c>
      <c r="AM5" s="4">
        <f t="shared" si="3"/>
        <v>0</v>
      </c>
      <c r="AN5" s="4">
        <f t="shared" si="3"/>
        <v>0</v>
      </c>
      <c r="AO5" s="4">
        <f t="shared" si="3"/>
        <v>0</v>
      </c>
      <c r="AP5" s="4">
        <f t="shared" si="3"/>
        <v>0</v>
      </c>
      <c r="AQ5" s="4">
        <f t="shared" si="3"/>
        <v>0</v>
      </c>
      <c r="AR5" s="4">
        <f t="shared" si="3"/>
        <v>0</v>
      </c>
      <c r="AS5" s="4">
        <f t="shared" si="3"/>
        <v>0</v>
      </c>
      <c r="AT5" s="4">
        <f t="shared" si="4"/>
        <v>0</v>
      </c>
      <c r="AU5" s="4">
        <f t="shared" si="4"/>
        <v>0</v>
      </c>
      <c r="AV5" s="4">
        <f t="shared" si="4"/>
        <v>0</v>
      </c>
      <c r="AW5" s="4">
        <f t="shared" si="4"/>
        <v>0</v>
      </c>
    </row>
    <row r="6" spans="1:49">
      <c r="A6" s="4" t="s">
        <v>38</v>
      </c>
      <c r="B6" s="4" t="s">
        <v>42</v>
      </c>
      <c r="C6" s="4">
        <v>136.08600000000001</v>
      </c>
      <c r="D6" s="6">
        <f>(G6/1000)*C6</f>
        <v>9.0646884600000011</v>
      </c>
      <c r="E6" s="6">
        <f t="shared" si="1"/>
        <v>2.2661721150000003</v>
      </c>
      <c r="F6" s="6">
        <f t="shared" si="2"/>
        <v>0.90646884600000011</v>
      </c>
      <c r="G6" s="4">
        <v>66.61</v>
      </c>
      <c r="H6" s="4">
        <v>1</v>
      </c>
      <c r="I6" s="4">
        <f t="shared" si="5"/>
        <v>6.6610000000000003E-2</v>
      </c>
      <c r="K6" s="4">
        <v>2</v>
      </c>
      <c r="L6" s="4">
        <v>4</v>
      </c>
      <c r="N6" s="4">
        <v>1</v>
      </c>
      <c r="R6" s="4">
        <v>1</v>
      </c>
      <c r="AD6" s="4">
        <f t="shared" si="3"/>
        <v>0</v>
      </c>
      <c r="AE6" s="4">
        <f t="shared" si="3"/>
        <v>0.13322000000000001</v>
      </c>
      <c r="AF6" s="4">
        <f t="shared" si="3"/>
        <v>0.26644000000000001</v>
      </c>
      <c r="AG6" s="4">
        <f t="shared" si="3"/>
        <v>0</v>
      </c>
      <c r="AH6" s="4">
        <f t="shared" si="3"/>
        <v>6.6610000000000003E-2</v>
      </c>
      <c r="AI6" s="4">
        <f t="shared" si="3"/>
        <v>0</v>
      </c>
      <c r="AJ6" s="4">
        <f t="shared" si="3"/>
        <v>0</v>
      </c>
      <c r="AK6" s="4">
        <f t="shared" si="3"/>
        <v>0</v>
      </c>
      <c r="AL6" s="4">
        <f t="shared" si="3"/>
        <v>6.6610000000000003E-2</v>
      </c>
      <c r="AM6" s="4">
        <f t="shared" si="3"/>
        <v>0</v>
      </c>
      <c r="AN6" s="4">
        <f t="shared" si="3"/>
        <v>0</v>
      </c>
      <c r="AO6" s="4">
        <f t="shared" si="3"/>
        <v>0</v>
      </c>
      <c r="AP6" s="4">
        <f t="shared" si="3"/>
        <v>0</v>
      </c>
      <c r="AQ6" s="4">
        <f t="shared" si="3"/>
        <v>0</v>
      </c>
      <c r="AR6" s="4">
        <f t="shared" si="3"/>
        <v>0</v>
      </c>
      <c r="AS6" s="4">
        <f t="shared" si="3"/>
        <v>0</v>
      </c>
      <c r="AT6" s="4">
        <f t="shared" si="4"/>
        <v>0</v>
      </c>
      <c r="AU6" s="4">
        <f t="shared" si="4"/>
        <v>0</v>
      </c>
      <c r="AV6" s="4">
        <f t="shared" si="4"/>
        <v>0</v>
      </c>
      <c r="AW6" s="4">
        <f t="shared" si="4"/>
        <v>0</v>
      </c>
    </row>
    <row r="7" spans="1:49">
      <c r="A7" s="4" t="s">
        <v>38</v>
      </c>
      <c r="B7" s="4" t="s">
        <v>43</v>
      </c>
      <c r="C7" s="4">
        <v>84.995000000000005</v>
      </c>
      <c r="D7" s="4">
        <v>85.01</v>
      </c>
      <c r="E7" s="6">
        <f t="shared" si="1"/>
        <v>21.252500000000001</v>
      </c>
      <c r="F7" s="4">
        <f t="shared" si="2"/>
        <v>8.5010000000000012</v>
      </c>
      <c r="G7" s="4">
        <f t="shared" ref="G7:G20" si="6">(D7/C7)*1000</f>
        <v>1000.1764809694689</v>
      </c>
      <c r="H7" s="4">
        <v>1</v>
      </c>
      <c r="I7" s="4">
        <f t="shared" si="5"/>
        <v>1.0001764809694689</v>
      </c>
      <c r="L7" s="4">
        <v>3</v>
      </c>
      <c r="M7" s="4">
        <v>1</v>
      </c>
      <c r="P7" s="4">
        <v>1</v>
      </c>
      <c r="AD7" s="4">
        <f t="shared" si="3"/>
        <v>0</v>
      </c>
      <c r="AE7" s="4">
        <f t="shared" si="3"/>
        <v>0</v>
      </c>
      <c r="AF7" s="4">
        <f t="shared" si="3"/>
        <v>3.0005294429084066</v>
      </c>
      <c r="AG7" s="4">
        <f t="shared" si="3"/>
        <v>1.0001764809694689</v>
      </c>
      <c r="AH7" s="4">
        <f t="shared" si="3"/>
        <v>0</v>
      </c>
      <c r="AI7" s="4">
        <f t="shared" si="3"/>
        <v>0</v>
      </c>
      <c r="AJ7" s="4">
        <f t="shared" si="3"/>
        <v>1.0001764809694689</v>
      </c>
      <c r="AK7" s="4">
        <f t="shared" si="3"/>
        <v>0</v>
      </c>
      <c r="AL7" s="4">
        <f t="shared" si="3"/>
        <v>0</v>
      </c>
      <c r="AM7" s="4">
        <f t="shared" si="3"/>
        <v>0</v>
      </c>
      <c r="AN7" s="4">
        <f t="shared" si="3"/>
        <v>0</v>
      </c>
      <c r="AO7" s="4">
        <f t="shared" si="3"/>
        <v>0</v>
      </c>
      <c r="AP7" s="4">
        <f t="shared" si="3"/>
        <v>0</v>
      </c>
      <c r="AQ7" s="4">
        <f t="shared" si="3"/>
        <v>0</v>
      </c>
      <c r="AR7" s="4">
        <f t="shared" si="3"/>
        <v>0</v>
      </c>
      <c r="AS7" s="4">
        <f t="shared" si="3"/>
        <v>0</v>
      </c>
      <c r="AT7" s="4">
        <f t="shared" si="4"/>
        <v>0</v>
      </c>
      <c r="AU7" s="4">
        <f t="shared" si="4"/>
        <v>0</v>
      </c>
      <c r="AV7" s="4">
        <f t="shared" si="4"/>
        <v>0</v>
      </c>
      <c r="AW7" s="4">
        <f t="shared" si="4"/>
        <v>0</v>
      </c>
    </row>
    <row r="8" spans="1:49">
      <c r="A8" s="4" t="s">
        <v>38</v>
      </c>
      <c r="B8" s="4" t="s">
        <v>44</v>
      </c>
      <c r="C8" s="4">
        <v>212.1</v>
      </c>
      <c r="D8" s="4">
        <v>21.21</v>
      </c>
      <c r="E8" s="6">
        <f t="shared" si="1"/>
        <v>5.3025000000000002</v>
      </c>
      <c r="F8" s="4">
        <f t="shared" si="2"/>
        <v>2.121</v>
      </c>
      <c r="G8" s="4">
        <f t="shared" si="6"/>
        <v>100</v>
      </c>
      <c r="H8" s="4">
        <v>1</v>
      </c>
      <c r="I8" s="4">
        <f t="shared" si="5"/>
        <v>0.1</v>
      </c>
      <c r="L8" s="4">
        <v>3</v>
      </c>
      <c r="P8" s="4">
        <v>2</v>
      </c>
      <c r="AC8" s="4">
        <v>1</v>
      </c>
      <c r="AD8" s="4">
        <f t="shared" si="3"/>
        <v>0</v>
      </c>
      <c r="AE8" s="4">
        <f t="shared" si="3"/>
        <v>0</v>
      </c>
      <c r="AF8" s="4">
        <f t="shared" si="3"/>
        <v>0.30000000000000004</v>
      </c>
      <c r="AG8" s="4">
        <f t="shared" si="3"/>
        <v>0</v>
      </c>
      <c r="AH8" s="4">
        <f t="shared" si="3"/>
        <v>0</v>
      </c>
      <c r="AI8" s="4">
        <f t="shared" si="3"/>
        <v>0</v>
      </c>
      <c r="AJ8" s="4">
        <f t="shared" si="3"/>
        <v>0.2</v>
      </c>
      <c r="AK8" s="4">
        <f t="shared" si="3"/>
        <v>0</v>
      </c>
      <c r="AL8" s="4">
        <f t="shared" si="3"/>
        <v>0</v>
      </c>
      <c r="AM8" s="4">
        <f t="shared" si="3"/>
        <v>0</v>
      </c>
      <c r="AN8" s="4">
        <f t="shared" si="3"/>
        <v>0</v>
      </c>
      <c r="AO8" s="4">
        <f t="shared" si="3"/>
        <v>0</v>
      </c>
      <c r="AP8" s="4">
        <f t="shared" si="3"/>
        <v>0</v>
      </c>
      <c r="AQ8" s="4">
        <f t="shared" si="3"/>
        <v>0</v>
      </c>
      <c r="AR8" s="4">
        <f t="shared" si="3"/>
        <v>0</v>
      </c>
      <c r="AS8" s="4">
        <f t="shared" si="3"/>
        <v>0</v>
      </c>
      <c r="AT8" s="4">
        <f t="shared" si="4"/>
        <v>0</v>
      </c>
      <c r="AU8" s="4">
        <f t="shared" si="4"/>
        <v>0</v>
      </c>
      <c r="AV8" s="4">
        <f t="shared" si="4"/>
        <v>0</v>
      </c>
      <c r="AW8" s="4">
        <f t="shared" si="4"/>
        <v>0.1</v>
      </c>
    </row>
    <row r="9" spans="1:49" s="7" customFormat="1">
      <c r="A9" s="7" t="s">
        <v>45</v>
      </c>
      <c r="B9" s="7" t="s">
        <v>46</v>
      </c>
      <c r="C9" s="7">
        <v>337.26299999999998</v>
      </c>
      <c r="D9" s="7">
        <v>1</v>
      </c>
      <c r="G9" s="7">
        <f t="shared" si="6"/>
        <v>2.9650450835104949</v>
      </c>
      <c r="H9" s="7">
        <v>0.1</v>
      </c>
      <c r="I9" s="7">
        <f t="shared" si="5"/>
        <v>2.9650450835104952E-4</v>
      </c>
      <c r="J9" s="7">
        <v>12</v>
      </c>
      <c r="K9" s="7">
        <v>18</v>
      </c>
      <c r="L9" s="7">
        <v>1</v>
      </c>
      <c r="M9" s="7">
        <v>4</v>
      </c>
      <c r="O9" s="7">
        <v>1</v>
      </c>
      <c r="Q9" s="7">
        <v>2</v>
      </c>
      <c r="AD9" s="7">
        <f t="shared" si="3"/>
        <v>3.558054100212594E-3</v>
      </c>
      <c r="AE9" s="7">
        <f t="shared" si="3"/>
        <v>5.3370811503188915E-3</v>
      </c>
      <c r="AF9" s="7">
        <f t="shared" si="3"/>
        <v>2.9650450835104952E-4</v>
      </c>
      <c r="AG9" s="7">
        <f t="shared" si="3"/>
        <v>1.1860180334041981E-3</v>
      </c>
      <c r="AH9" s="7">
        <f t="shared" si="3"/>
        <v>0</v>
      </c>
      <c r="AI9" s="7">
        <f t="shared" si="3"/>
        <v>2.9650450835104952E-4</v>
      </c>
      <c r="AJ9" s="7">
        <f t="shared" si="3"/>
        <v>0</v>
      </c>
      <c r="AK9" s="7">
        <f t="shared" si="3"/>
        <v>5.9300901670209904E-4</v>
      </c>
      <c r="AL9" s="7">
        <f t="shared" si="3"/>
        <v>0</v>
      </c>
      <c r="AM9" s="7">
        <f t="shared" si="3"/>
        <v>0</v>
      </c>
      <c r="AN9" s="7">
        <f t="shared" si="3"/>
        <v>0</v>
      </c>
      <c r="AO9" s="7">
        <f t="shared" si="3"/>
        <v>0</v>
      </c>
      <c r="AP9" s="7">
        <f t="shared" si="3"/>
        <v>0</v>
      </c>
      <c r="AQ9" s="7">
        <f t="shared" si="3"/>
        <v>0</v>
      </c>
      <c r="AR9" s="7">
        <f t="shared" si="3"/>
        <v>0</v>
      </c>
      <c r="AS9" s="7">
        <f t="shared" si="3"/>
        <v>0</v>
      </c>
      <c r="AT9" s="7">
        <f t="shared" si="4"/>
        <v>0</v>
      </c>
      <c r="AU9" s="7">
        <f t="shared" si="4"/>
        <v>0</v>
      </c>
      <c r="AV9" s="7">
        <f t="shared" si="4"/>
        <v>0</v>
      </c>
      <c r="AW9" s="7">
        <f t="shared" si="4"/>
        <v>0</v>
      </c>
    </row>
    <row r="10" spans="1:49" s="7" customFormat="1">
      <c r="A10" s="7" t="s">
        <v>45</v>
      </c>
      <c r="B10" s="7" t="s">
        <v>47</v>
      </c>
      <c r="C10" s="7">
        <v>244.31100000000001</v>
      </c>
      <c r="D10" s="7">
        <v>0.5</v>
      </c>
      <c r="G10" s="7">
        <f t="shared" si="6"/>
        <v>2.0465717875985936</v>
      </c>
      <c r="H10" s="7">
        <v>0.1</v>
      </c>
      <c r="I10" s="7">
        <f t="shared" si="5"/>
        <v>2.0465717875985936E-4</v>
      </c>
      <c r="J10" s="7">
        <v>10</v>
      </c>
      <c r="K10" s="7">
        <v>16</v>
      </c>
      <c r="L10" s="7">
        <v>3</v>
      </c>
      <c r="M10" s="7">
        <v>2</v>
      </c>
      <c r="O10" s="7">
        <v>1</v>
      </c>
      <c r="AD10" s="7">
        <f t="shared" si="3"/>
        <v>2.0465717875985936E-3</v>
      </c>
      <c r="AE10" s="7">
        <f t="shared" si="3"/>
        <v>3.2745148601577498E-3</v>
      </c>
      <c r="AF10" s="7">
        <f t="shared" si="3"/>
        <v>6.1397153627957808E-4</v>
      </c>
      <c r="AG10" s="7">
        <f t="shared" si="3"/>
        <v>4.0931435751971872E-4</v>
      </c>
      <c r="AH10" s="7">
        <f t="shared" si="3"/>
        <v>0</v>
      </c>
      <c r="AI10" s="7">
        <f t="shared" si="3"/>
        <v>2.0465717875985936E-4</v>
      </c>
      <c r="AJ10" s="7">
        <f t="shared" si="3"/>
        <v>0</v>
      </c>
      <c r="AK10" s="7">
        <f t="shared" si="3"/>
        <v>0</v>
      </c>
      <c r="AL10" s="7">
        <f t="shared" si="3"/>
        <v>0</v>
      </c>
      <c r="AM10" s="7">
        <f t="shared" si="3"/>
        <v>0</v>
      </c>
      <c r="AN10" s="7">
        <f t="shared" si="3"/>
        <v>0</v>
      </c>
      <c r="AO10" s="7">
        <f t="shared" si="3"/>
        <v>0</v>
      </c>
      <c r="AP10" s="7">
        <f t="shared" si="3"/>
        <v>0</v>
      </c>
      <c r="AQ10" s="7">
        <f t="shared" si="3"/>
        <v>0</v>
      </c>
      <c r="AR10" s="7">
        <f t="shared" si="3"/>
        <v>0</v>
      </c>
      <c r="AS10" s="7">
        <f t="shared" si="3"/>
        <v>0</v>
      </c>
      <c r="AT10" s="7">
        <f t="shared" si="4"/>
        <v>0</v>
      </c>
      <c r="AU10" s="7">
        <f t="shared" si="4"/>
        <v>0</v>
      </c>
      <c r="AV10" s="7">
        <f t="shared" si="4"/>
        <v>0</v>
      </c>
      <c r="AW10" s="7">
        <f t="shared" si="4"/>
        <v>0</v>
      </c>
    </row>
    <row r="11" spans="1:49" s="8" customFormat="1">
      <c r="A11" s="8" t="s">
        <v>48</v>
      </c>
      <c r="B11" s="8" t="s">
        <v>49</v>
      </c>
      <c r="C11" s="8">
        <v>338.21800000000002</v>
      </c>
      <c r="D11" s="8">
        <v>4.3600000000000003</v>
      </c>
      <c r="G11" s="8">
        <f t="shared" si="6"/>
        <v>12.891093909845129</v>
      </c>
      <c r="H11" s="8">
        <v>1</v>
      </c>
      <c r="I11" s="8">
        <f t="shared" si="5"/>
        <v>1.2891093909845129E-2</v>
      </c>
      <c r="AD11" s="8">
        <f t="shared" si="3"/>
        <v>0</v>
      </c>
      <c r="AE11" s="8">
        <f t="shared" si="3"/>
        <v>0</v>
      </c>
      <c r="AF11" s="8">
        <f t="shared" si="3"/>
        <v>0</v>
      </c>
      <c r="AG11" s="8">
        <f t="shared" si="3"/>
        <v>0</v>
      </c>
      <c r="AH11" s="8">
        <f t="shared" si="3"/>
        <v>0</v>
      </c>
      <c r="AI11" s="8">
        <f t="shared" si="3"/>
        <v>0</v>
      </c>
      <c r="AJ11" s="8">
        <f t="shared" si="3"/>
        <v>0</v>
      </c>
      <c r="AK11" s="8">
        <f t="shared" si="3"/>
        <v>0</v>
      </c>
      <c r="AL11" s="8">
        <f t="shared" si="3"/>
        <v>0</v>
      </c>
      <c r="AM11" s="8">
        <f t="shared" si="3"/>
        <v>0</v>
      </c>
      <c r="AN11" s="8">
        <f t="shared" si="3"/>
        <v>0</v>
      </c>
      <c r="AO11" s="8">
        <f t="shared" si="3"/>
        <v>0</v>
      </c>
      <c r="AP11" s="8">
        <f t="shared" si="3"/>
        <v>0</v>
      </c>
      <c r="AQ11" s="8">
        <f t="shared" si="3"/>
        <v>0</v>
      </c>
      <c r="AR11" s="8">
        <f t="shared" si="3"/>
        <v>0</v>
      </c>
      <c r="AS11" s="8">
        <f t="shared" si="3"/>
        <v>0</v>
      </c>
      <c r="AT11" s="8">
        <f t="shared" si="4"/>
        <v>0</v>
      </c>
      <c r="AU11" s="8">
        <f t="shared" si="4"/>
        <v>0</v>
      </c>
      <c r="AV11" s="8">
        <f t="shared" si="4"/>
        <v>0</v>
      </c>
      <c r="AW11" s="8">
        <f t="shared" si="4"/>
        <v>0</v>
      </c>
    </row>
    <row r="12" spans="1:49" s="8" customFormat="1">
      <c r="A12" s="8" t="s">
        <v>48</v>
      </c>
      <c r="B12" s="8" t="s">
        <v>50</v>
      </c>
      <c r="C12" s="8">
        <v>270.33</v>
      </c>
      <c r="D12" s="8">
        <v>3.12</v>
      </c>
      <c r="G12" s="8">
        <f t="shared" si="6"/>
        <v>11.541449339695928</v>
      </c>
      <c r="H12" s="8">
        <v>1</v>
      </c>
      <c r="I12" s="8">
        <f t="shared" si="5"/>
        <v>1.1541449339695928E-2</v>
      </c>
      <c r="Q12" s="8">
        <v>3</v>
      </c>
      <c r="W12" s="8">
        <v>1</v>
      </c>
      <c r="AD12" s="8">
        <f t="shared" si="3"/>
        <v>0</v>
      </c>
      <c r="AE12" s="8">
        <f t="shared" si="3"/>
        <v>0</v>
      </c>
      <c r="AF12" s="8">
        <f t="shared" si="3"/>
        <v>0</v>
      </c>
      <c r="AG12" s="8">
        <f t="shared" si="3"/>
        <v>0</v>
      </c>
      <c r="AH12" s="8">
        <f t="shared" si="3"/>
        <v>0</v>
      </c>
      <c r="AI12" s="8">
        <f t="shared" si="3"/>
        <v>0</v>
      </c>
      <c r="AJ12" s="8">
        <f t="shared" si="3"/>
        <v>0</v>
      </c>
      <c r="AK12" s="8">
        <f t="shared" si="3"/>
        <v>3.4624348019087786E-2</v>
      </c>
      <c r="AL12" s="8">
        <f t="shared" si="3"/>
        <v>0</v>
      </c>
      <c r="AM12" s="8">
        <f t="shared" si="3"/>
        <v>0</v>
      </c>
      <c r="AN12" s="8">
        <f t="shared" si="3"/>
        <v>0</v>
      </c>
      <c r="AO12" s="8">
        <f t="shared" si="3"/>
        <v>0</v>
      </c>
      <c r="AP12" s="8">
        <f t="shared" si="3"/>
        <v>0</v>
      </c>
      <c r="AQ12" s="8">
        <f t="shared" si="3"/>
        <v>1.1541449339695928E-2</v>
      </c>
      <c r="AR12" s="8">
        <f t="shared" si="3"/>
        <v>0</v>
      </c>
      <c r="AS12" s="8">
        <f t="shared" si="3"/>
        <v>0</v>
      </c>
      <c r="AT12" s="8">
        <f t="shared" si="4"/>
        <v>0</v>
      </c>
      <c r="AU12" s="8">
        <f t="shared" si="4"/>
        <v>0</v>
      </c>
      <c r="AV12" s="8">
        <f t="shared" si="4"/>
        <v>0</v>
      </c>
      <c r="AW12" s="8">
        <f t="shared" si="4"/>
        <v>0</v>
      </c>
    </row>
    <row r="13" spans="1:49" s="8" customFormat="1">
      <c r="A13" s="8" t="s">
        <v>48</v>
      </c>
      <c r="B13" s="8" t="s">
        <v>51</v>
      </c>
      <c r="C13" s="8">
        <v>249.685</v>
      </c>
      <c r="D13" s="8">
        <v>0.01</v>
      </c>
      <c r="G13" s="8">
        <f t="shared" si="6"/>
        <v>4.0050463584115986E-2</v>
      </c>
      <c r="H13" s="8">
        <v>1</v>
      </c>
      <c r="I13" s="8">
        <f t="shared" si="5"/>
        <v>4.0050463584115985E-5</v>
      </c>
      <c r="L13" s="8">
        <v>4</v>
      </c>
      <c r="O13" s="8">
        <v>1</v>
      </c>
      <c r="Y13" s="8">
        <v>1</v>
      </c>
      <c r="AD13" s="8">
        <f t="shared" si="3"/>
        <v>0</v>
      </c>
      <c r="AE13" s="8">
        <f t="shared" si="3"/>
        <v>0</v>
      </c>
      <c r="AF13" s="8">
        <f t="shared" si="3"/>
        <v>1.6020185433646394E-4</v>
      </c>
      <c r="AG13" s="8">
        <f t="shared" si="3"/>
        <v>0</v>
      </c>
      <c r="AH13" s="8">
        <f t="shared" si="3"/>
        <v>0</v>
      </c>
      <c r="AI13" s="8">
        <f t="shared" si="3"/>
        <v>4.0050463584115985E-5</v>
      </c>
      <c r="AJ13" s="8">
        <f t="shared" si="3"/>
        <v>0</v>
      </c>
      <c r="AK13" s="8">
        <f t="shared" si="3"/>
        <v>0</v>
      </c>
      <c r="AL13" s="8">
        <f t="shared" si="3"/>
        <v>0</v>
      </c>
      <c r="AM13" s="8">
        <f t="shared" si="3"/>
        <v>0</v>
      </c>
      <c r="AN13" s="8">
        <f t="shared" si="3"/>
        <v>0</v>
      </c>
      <c r="AO13" s="8">
        <f t="shared" si="3"/>
        <v>0</v>
      </c>
      <c r="AP13" s="8">
        <f t="shared" si="3"/>
        <v>0</v>
      </c>
      <c r="AQ13" s="8">
        <f t="shared" si="3"/>
        <v>0</v>
      </c>
      <c r="AR13" s="8">
        <f t="shared" si="3"/>
        <v>0</v>
      </c>
      <c r="AS13" s="8">
        <f t="shared" si="3"/>
        <v>4.0050463584115985E-5</v>
      </c>
      <c r="AT13" s="8">
        <f t="shared" si="4"/>
        <v>0</v>
      </c>
      <c r="AU13" s="8">
        <f t="shared" si="4"/>
        <v>0</v>
      </c>
      <c r="AV13" s="8">
        <f t="shared" si="4"/>
        <v>0</v>
      </c>
      <c r="AW13" s="8">
        <f t="shared" si="4"/>
        <v>0</v>
      </c>
    </row>
    <row r="14" spans="1:49" s="8" customFormat="1">
      <c r="A14" s="8" t="s">
        <v>48</v>
      </c>
      <c r="B14" s="8" t="s">
        <v>52</v>
      </c>
      <c r="C14" s="8">
        <v>287.58</v>
      </c>
      <c r="D14" s="8">
        <v>2.1999999999999999E-2</v>
      </c>
      <c r="G14" s="8">
        <f t="shared" si="6"/>
        <v>7.6500452048125736E-2</v>
      </c>
      <c r="H14" s="8">
        <v>1</v>
      </c>
      <c r="I14" s="8">
        <f t="shared" si="5"/>
        <v>7.6500452048125741E-5</v>
      </c>
      <c r="L14" s="8">
        <v>4</v>
      </c>
      <c r="O14" s="8">
        <v>1</v>
      </c>
      <c r="X14" s="8">
        <v>1</v>
      </c>
      <c r="AD14" s="8">
        <f t="shared" si="3"/>
        <v>0</v>
      </c>
      <c r="AE14" s="8">
        <f t="shared" si="3"/>
        <v>0</v>
      </c>
      <c r="AF14" s="8">
        <f t="shared" si="3"/>
        <v>3.0600180819250297E-4</v>
      </c>
      <c r="AG14" s="8">
        <f t="shared" si="3"/>
        <v>0</v>
      </c>
      <c r="AH14" s="8">
        <f t="shared" si="3"/>
        <v>0</v>
      </c>
      <c r="AI14" s="8">
        <f t="shared" si="3"/>
        <v>7.6500452048125741E-5</v>
      </c>
      <c r="AJ14" s="8">
        <f t="shared" si="3"/>
        <v>0</v>
      </c>
      <c r="AK14" s="8">
        <f t="shared" si="3"/>
        <v>0</v>
      </c>
      <c r="AL14" s="8">
        <f t="shared" si="3"/>
        <v>0</v>
      </c>
      <c r="AM14" s="8">
        <f t="shared" si="3"/>
        <v>0</v>
      </c>
      <c r="AN14" s="8">
        <f t="shared" si="3"/>
        <v>0</v>
      </c>
      <c r="AO14" s="8">
        <f t="shared" si="3"/>
        <v>0</v>
      </c>
      <c r="AP14" s="8">
        <f t="shared" si="3"/>
        <v>0</v>
      </c>
      <c r="AQ14" s="8">
        <f t="shared" si="3"/>
        <v>0</v>
      </c>
      <c r="AR14" s="8">
        <f t="shared" si="3"/>
        <v>7.6500452048125741E-5</v>
      </c>
      <c r="AS14" s="8">
        <f t="shared" si="3"/>
        <v>0</v>
      </c>
      <c r="AT14" s="8">
        <f t="shared" si="4"/>
        <v>0</v>
      </c>
      <c r="AU14" s="8">
        <f t="shared" si="4"/>
        <v>0</v>
      </c>
      <c r="AV14" s="8">
        <f t="shared" si="4"/>
        <v>0</v>
      </c>
      <c r="AW14" s="8">
        <f t="shared" si="4"/>
        <v>0</v>
      </c>
    </row>
    <row r="15" spans="1:49" s="8" customFormat="1">
      <c r="A15" s="8" t="s">
        <v>48</v>
      </c>
      <c r="B15" s="8" t="s">
        <v>53</v>
      </c>
      <c r="C15" s="8">
        <v>237.93100000000001</v>
      </c>
      <c r="D15" s="8">
        <v>0.01</v>
      </c>
      <c r="G15" s="8">
        <f t="shared" si="6"/>
        <v>4.2028991598404584E-2</v>
      </c>
      <c r="H15" s="8">
        <v>1</v>
      </c>
      <c r="I15" s="8">
        <f t="shared" si="5"/>
        <v>4.2028991598404588E-5</v>
      </c>
      <c r="Q15" s="8">
        <v>2</v>
      </c>
      <c r="U15" s="8">
        <v>1</v>
      </c>
      <c r="AD15" s="8">
        <f t="shared" si="3"/>
        <v>0</v>
      </c>
      <c r="AE15" s="8">
        <f t="shared" si="3"/>
        <v>0</v>
      </c>
      <c r="AF15" s="8">
        <f t="shared" si="3"/>
        <v>0</v>
      </c>
      <c r="AG15" s="8">
        <f t="shared" si="3"/>
        <v>0</v>
      </c>
      <c r="AH15" s="8">
        <f t="shared" si="3"/>
        <v>0</v>
      </c>
      <c r="AI15" s="8">
        <f t="shared" si="3"/>
        <v>0</v>
      </c>
      <c r="AJ15" s="8">
        <f t="shared" si="3"/>
        <v>0</v>
      </c>
      <c r="AK15" s="8">
        <f t="shared" si="3"/>
        <v>8.4057983196809177E-5</v>
      </c>
      <c r="AL15" s="8">
        <f t="shared" si="3"/>
        <v>0</v>
      </c>
      <c r="AM15" s="8">
        <f t="shared" si="3"/>
        <v>0</v>
      </c>
      <c r="AN15" s="8">
        <f t="shared" si="3"/>
        <v>0</v>
      </c>
      <c r="AO15" s="8">
        <f t="shared" si="3"/>
        <v>4.2028991598404588E-5</v>
      </c>
      <c r="AP15" s="8">
        <f t="shared" si="3"/>
        <v>0</v>
      </c>
      <c r="AQ15" s="8">
        <f t="shared" si="3"/>
        <v>0</v>
      </c>
      <c r="AR15" s="8">
        <f t="shared" si="3"/>
        <v>0</v>
      </c>
      <c r="AS15" s="8">
        <f t="shared" si="3"/>
        <v>0</v>
      </c>
      <c r="AT15" s="8">
        <f t="shared" si="4"/>
        <v>0</v>
      </c>
      <c r="AU15" s="8">
        <f t="shared" si="4"/>
        <v>0</v>
      </c>
      <c r="AV15" s="8">
        <f t="shared" si="4"/>
        <v>0</v>
      </c>
      <c r="AW15" s="8">
        <f t="shared" si="4"/>
        <v>0</v>
      </c>
    </row>
    <row r="16" spans="1:49" s="8" customFormat="1">
      <c r="A16" s="8" t="s">
        <v>48</v>
      </c>
      <c r="B16" s="8" t="s">
        <v>54</v>
      </c>
      <c r="C16" s="8">
        <v>197.91</v>
      </c>
      <c r="D16" s="8">
        <v>0.18</v>
      </c>
      <c r="G16" s="8">
        <f t="shared" si="6"/>
        <v>0.90950432014552063</v>
      </c>
      <c r="H16" s="8">
        <v>1</v>
      </c>
      <c r="I16" s="8">
        <f t="shared" si="5"/>
        <v>9.0950432014552066E-4</v>
      </c>
      <c r="Q16" s="8">
        <v>2</v>
      </c>
      <c r="V16" s="8">
        <v>1</v>
      </c>
      <c r="AD16" s="8">
        <f t="shared" si="3"/>
        <v>0</v>
      </c>
      <c r="AE16" s="8">
        <f t="shared" si="3"/>
        <v>0</v>
      </c>
      <c r="AF16" s="8">
        <f t="shared" si="3"/>
        <v>0</v>
      </c>
      <c r="AG16" s="8">
        <f t="shared" si="3"/>
        <v>0</v>
      </c>
      <c r="AH16" s="8">
        <f t="shared" si="3"/>
        <v>0</v>
      </c>
      <c r="AI16" s="8">
        <f t="shared" si="3"/>
        <v>0</v>
      </c>
      <c r="AJ16" s="8">
        <f t="shared" si="3"/>
        <v>0</v>
      </c>
      <c r="AK16" s="8">
        <f t="shared" si="3"/>
        <v>1.8190086402910413E-3</v>
      </c>
      <c r="AL16" s="8">
        <f t="shared" si="3"/>
        <v>0</v>
      </c>
      <c r="AM16" s="8">
        <f t="shared" si="3"/>
        <v>0</v>
      </c>
      <c r="AN16" s="8">
        <f t="shared" si="3"/>
        <v>0</v>
      </c>
      <c r="AO16" s="8">
        <f t="shared" si="3"/>
        <v>0</v>
      </c>
      <c r="AP16" s="8">
        <f t="shared" si="3"/>
        <v>9.0950432014552066E-4</v>
      </c>
      <c r="AQ16" s="8">
        <f t="shared" si="3"/>
        <v>0</v>
      </c>
      <c r="AR16" s="8">
        <f t="shared" si="3"/>
        <v>0</v>
      </c>
      <c r="AS16" s="8">
        <f t="shared" si="3"/>
        <v>0</v>
      </c>
      <c r="AT16" s="8">
        <f t="shared" si="4"/>
        <v>0</v>
      </c>
      <c r="AU16" s="8">
        <f t="shared" si="4"/>
        <v>0</v>
      </c>
      <c r="AV16" s="8">
        <f t="shared" si="4"/>
        <v>0</v>
      </c>
      <c r="AW16" s="8">
        <f t="shared" si="4"/>
        <v>0</v>
      </c>
    </row>
    <row r="17" spans="1:49" s="8" customFormat="1">
      <c r="A17" s="8" t="s">
        <v>48</v>
      </c>
      <c r="B17" s="8" t="s">
        <v>55</v>
      </c>
      <c r="C17" s="8">
        <v>205.92</v>
      </c>
      <c r="D17" s="8">
        <v>6.0000000000000001E-3</v>
      </c>
      <c r="G17" s="8">
        <f t="shared" si="6"/>
        <v>2.913752913752914E-2</v>
      </c>
      <c r="H17" s="8">
        <v>1</v>
      </c>
      <c r="I17" s="8">
        <f t="shared" si="5"/>
        <v>2.9137529137529141E-5</v>
      </c>
      <c r="L17" s="8">
        <v>4</v>
      </c>
      <c r="P17" s="8">
        <v>2</v>
      </c>
      <c r="AA17" s="8">
        <v>1</v>
      </c>
      <c r="AD17" s="8">
        <f t="shared" si="3"/>
        <v>0</v>
      </c>
      <c r="AE17" s="8">
        <f t="shared" si="3"/>
        <v>0</v>
      </c>
      <c r="AF17" s="8">
        <f t="shared" si="3"/>
        <v>1.1655011655011656E-4</v>
      </c>
      <c r="AG17" s="8">
        <f t="shared" si="3"/>
        <v>0</v>
      </c>
      <c r="AH17" s="8">
        <f t="shared" si="3"/>
        <v>0</v>
      </c>
      <c r="AI17" s="8">
        <f t="shared" si="3"/>
        <v>0</v>
      </c>
      <c r="AJ17" s="8">
        <f t="shared" si="3"/>
        <v>5.8275058275058282E-5</v>
      </c>
      <c r="AK17" s="8">
        <f t="shared" si="3"/>
        <v>0</v>
      </c>
      <c r="AL17" s="8">
        <f t="shared" si="3"/>
        <v>0</v>
      </c>
      <c r="AM17" s="8">
        <f t="shared" si="3"/>
        <v>0</v>
      </c>
      <c r="AN17" s="8">
        <f t="shared" si="3"/>
        <v>0</v>
      </c>
      <c r="AO17" s="8">
        <f t="shared" si="3"/>
        <v>0</v>
      </c>
      <c r="AP17" s="8">
        <f t="shared" si="3"/>
        <v>0</v>
      </c>
      <c r="AQ17" s="8">
        <f t="shared" si="3"/>
        <v>0</v>
      </c>
      <c r="AR17" s="8">
        <f t="shared" si="3"/>
        <v>0</v>
      </c>
      <c r="AS17" s="8">
        <f t="shared" si="3"/>
        <v>0</v>
      </c>
      <c r="AT17" s="8">
        <f t="shared" si="4"/>
        <v>0</v>
      </c>
      <c r="AU17" s="8">
        <f t="shared" si="4"/>
        <v>2.9137529137529141E-5</v>
      </c>
      <c r="AV17" s="8">
        <f t="shared" si="4"/>
        <v>0</v>
      </c>
      <c r="AW17" s="8">
        <f t="shared" si="4"/>
        <v>0</v>
      </c>
    </row>
    <row r="18" spans="1:49" s="8" customFormat="1">
      <c r="A18" s="8" t="s">
        <v>48</v>
      </c>
      <c r="B18" s="8" t="s">
        <v>56</v>
      </c>
      <c r="C18" s="8">
        <v>61.83</v>
      </c>
      <c r="D18" s="8">
        <v>1</v>
      </c>
      <c r="G18" s="8">
        <f t="shared" si="6"/>
        <v>16.173378618793468</v>
      </c>
      <c r="H18" s="8">
        <v>1</v>
      </c>
      <c r="I18" s="8">
        <f t="shared" si="5"/>
        <v>1.6173378618793467E-2</v>
      </c>
      <c r="K18" s="8">
        <v>3</v>
      </c>
      <c r="L18" s="8">
        <v>3</v>
      </c>
      <c r="Z18" s="8">
        <v>1</v>
      </c>
      <c r="AD18" s="8">
        <f t="shared" si="3"/>
        <v>0</v>
      </c>
      <c r="AE18" s="8">
        <f t="shared" si="3"/>
        <v>4.8520135856380403E-2</v>
      </c>
      <c r="AF18" s="8">
        <f t="shared" si="3"/>
        <v>4.8520135856380403E-2</v>
      </c>
      <c r="AG18" s="8">
        <f t="shared" si="3"/>
        <v>0</v>
      </c>
      <c r="AH18" s="8">
        <f t="shared" si="3"/>
        <v>0</v>
      </c>
      <c r="AI18" s="8">
        <f t="shared" si="3"/>
        <v>0</v>
      </c>
      <c r="AJ18" s="8">
        <f t="shared" si="3"/>
        <v>0</v>
      </c>
      <c r="AK18" s="8">
        <f t="shared" si="3"/>
        <v>0</v>
      </c>
      <c r="AL18" s="8">
        <f t="shared" si="3"/>
        <v>0</v>
      </c>
      <c r="AM18" s="8">
        <f t="shared" si="3"/>
        <v>0</v>
      </c>
      <c r="AN18" s="8">
        <f t="shared" si="3"/>
        <v>0</v>
      </c>
      <c r="AO18" s="8">
        <f t="shared" si="3"/>
        <v>0</v>
      </c>
      <c r="AP18" s="8">
        <f t="shared" si="3"/>
        <v>0</v>
      </c>
      <c r="AQ18" s="8">
        <f t="shared" si="3"/>
        <v>0</v>
      </c>
      <c r="AR18" s="8">
        <f t="shared" si="3"/>
        <v>0</v>
      </c>
      <c r="AS18" s="8">
        <f t="shared" ref="AS18:AS20" si="7">$I18*Y18</f>
        <v>0</v>
      </c>
      <c r="AT18" s="8">
        <f t="shared" si="4"/>
        <v>1.6173378618793467E-2</v>
      </c>
      <c r="AU18" s="8">
        <f t="shared" si="4"/>
        <v>0</v>
      </c>
      <c r="AV18" s="8">
        <f t="shared" si="4"/>
        <v>0</v>
      </c>
      <c r="AW18" s="8">
        <f t="shared" si="4"/>
        <v>0</v>
      </c>
    </row>
    <row r="19" spans="1:49">
      <c r="A19" s="4" t="s">
        <v>57</v>
      </c>
      <c r="B19" s="4" t="s">
        <v>57</v>
      </c>
      <c r="C19" s="4">
        <v>180.15600000000001</v>
      </c>
      <c r="D19" s="4">
        <v>20</v>
      </c>
      <c r="F19" s="4">
        <f>D19/10</f>
        <v>2</v>
      </c>
      <c r="G19" s="4">
        <f t="shared" si="6"/>
        <v>111.01489819933835</v>
      </c>
      <c r="H19" s="4">
        <v>10</v>
      </c>
      <c r="I19" s="4">
        <f t="shared" si="5"/>
        <v>1.1101489819933834</v>
      </c>
      <c r="J19" s="4">
        <v>6</v>
      </c>
      <c r="K19" s="4">
        <v>12</v>
      </c>
      <c r="L19" s="4">
        <v>6</v>
      </c>
      <c r="AD19" s="4">
        <f t="shared" ref="AD19:AR20" si="8">$I19*J19</f>
        <v>6.6608938919603009</v>
      </c>
      <c r="AE19" s="4">
        <f t="shared" si="8"/>
        <v>13.321787783920602</v>
      </c>
      <c r="AF19" s="4">
        <f t="shared" si="8"/>
        <v>6.6608938919603009</v>
      </c>
      <c r="AG19" s="4">
        <f t="shared" si="8"/>
        <v>0</v>
      </c>
      <c r="AH19" s="4">
        <f t="shared" si="8"/>
        <v>0</v>
      </c>
      <c r="AI19" s="4">
        <f t="shared" si="8"/>
        <v>0</v>
      </c>
      <c r="AJ19" s="4">
        <f t="shared" si="8"/>
        <v>0</v>
      </c>
      <c r="AK19" s="4">
        <f t="shared" si="8"/>
        <v>0</v>
      </c>
      <c r="AL19" s="4">
        <f t="shared" si="8"/>
        <v>0</v>
      </c>
      <c r="AM19" s="4">
        <f t="shared" si="8"/>
        <v>0</v>
      </c>
      <c r="AN19" s="4">
        <f t="shared" si="8"/>
        <v>0</v>
      </c>
      <c r="AO19" s="4">
        <f t="shared" si="8"/>
        <v>0</v>
      </c>
      <c r="AP19" s="4">
        <f t="shared" si="8"/>
        <v>0</v>
      </c>
      <c r="AQ19" s="4">
        <f t="shared" si="8"/>
        <v>0</v>
      </c>
      <c r="AR19" s="4">
        <f t="shared" si="8"/>
        <v>0</v>
      </c>
      <c r="AS19" s="4">
        <f t="shared" si="7"/>
        <v>0</v>
      </c>
      <c r="AT19" s="4">
        <f t="shared" si="4"/>
        <v>0</v>
      </c>
      <c r="AU19" s="4">
        <f t="shared" si="4"/>
        <v>0</v>
      </c>
      <c r="AV19" s="4">
        <f t="shared" si="4"/>
        <v>0</v>
      </c>
      <c r="AW19" s="4">
        <f t="shared" si="4"/>
        <v>0</v>
      </c>
    </row>
    <row r="20" spans="1:49">
      <c r="A20" s="4" t="s">
        <v>58</v>
      </c>
      <c r="B20" s="4" t="s">
        <v>59</v>
      </c>
      <c r="C20" s="4">
        <v>251.17</v>
      </c>
      <c r="D20" s="4">
        <v>2.5116999999999998</v>
      </c>
      <c r="F20" s="4">
        <v>0.25117</v>
      </c>
      <c r="G20" s="4">
        <f t="shared" si="6"/>
        <v>10</v>
      </c>
      <c r="H20" s="4">
        <v>2</v>
      </c>
      <c r="I20" s="4">
        <f t="shared" si="5"/>
        <v>0.02</v>
      </c>
      <c r="J20" s="4">
        <v>12</v>
      </c>
      <c r="K20" s="4">
        <v>6</v>
      </c>
      <c r="L20" s="4">
        <v>4</v>
      </c>
      <c r="M20" s="4">
        <v>1</v>
      </c>
      <c r="P20" s="4">
        <v>1</v>
      </c>
      <c r="AD20" s="4">
        <f>$I20*J20</f>
        <v>0.24</v>
      </c>
      <c r="AE20" s="4">
        <f>$I20*K20</f>
        <v>0.12</v>
      </c>
      <c r="AF20" s="4">
        <f t="shared" si="8"/>
        <v>0.08</v>
      </c>
      <c r="AG20" s="4">
        <f t="shared" si="8"/>
        <v>0.02</v>
      </c>
      <c r="AH20" s="4">
        <f t="shared" si="8"/>
        <v>0</v>
      </c>
      <c r="AI20" s="4">
        <f t="shared" si="8"/>
        <v>0</v>
      </c>
      <c r="AJ20" s="4">
        <f t="shared" si="8"/>
        <v>0.02</v>
      </c>
      <c r="AK20" s="4">
        <f t="shared" si="8"/>
        <v>0</v>
      </c>
      <c r="AL20" s="4">
        <f t="shared" si="8"/>
        <v>0</v>
      </c>
      <c r="AM20" s="4">
        <f t="shared" si="8"/>
        <v>0</v>
      </c>
      <c r="AN20" s="4">
        <f t="shared" si="8"/>
        <v>0</v>
      </c>
      <c r="AO20" s="4">
        <f t="shared" si="8"/>
        <v>0</v>
      </c>
      <c r="AP20" s="4">
        <f t="shared" si="8"/>
        <v>0</v>
      </c>
      <c r="AQ20" s="4">
        <f t="shared" si="8"/>
        <v>0</v>
      </c>
      <c r="AR20" s="4">
        <f t="shared" si="8"/>
        <v>0</v>
      </c>
      <c r="AS20" s="4">
        <f t="shared" si="7"/>
        <v>0</v>
      </c>
      <c r="AT20" s="4">
        <f t="shared" si="4"/>
        <v>0</v>
      </c>
      <c r="AU20" s="4">
        <f t="shared" si="4"/>
        <v>0</v>
      </c>
      <c r="AV20" s="4">
        <f t="shared" si="4"/>
        <v>0</v>
      </c>
      <c r="AW20" s="4">
        <f t="shared" si="4"/>
        <v>0</v>
      </c>
    </row>
    <row r="22" spans="1:49">
      <c r="T22" s="23" t="s">
        <v>60</v>
      </c>
      <c r="U22" s="23"/>
      <c r="V22" s="23"/>
      <c r="W22" s="23"/>
      <c r="X22" s="23"/>
      <c r="Y22" s="23"/>
      <c r="Z22" s="23"/>
      <c r="AA22" s="23"/>
      <c r="AB22" s="23"/>
      <c r="AC22" s="23"/>
      <c r="AD22" s="4">
        <f t="shared" ref="AD22:AW22" si="9">SUM(AD3:AD19)</f>
        <v>6.8164860188896919</v>
      </c>
      <c r="AE22" s="4">
        <f t="shared" si="9"/>
        <v>13.662127016829039</v>
      </c>
      <c r="AF22" s="4">
        <f t="shared" si="9"/>
        <v>11.327818917640471</v>
      </c>
      <c r="AG22" s="4">
        <f t="shared" si="9"/>
        <v>1.0017718133603928</v>
      </c>
      <c r="AH22" s="6">
        <f t="shared" si="9"/>
        <v>6.6610000000000003E-2</v>
      </c>
      <c r="AI22" s="4">
        <f t="shared" si="9"/>
        <v>0.15061264109447661</v>
      </c>
      <c r="AJ22" s="4">
        <f t="shared" si="9"/>
        <v>1.3502222570693239</v>
      </c>
      <c r="AK22" s="4">
        <f t="shared" si="9"/>
        <v>0.53722245753452424</v>
      </c>
      <c r="AL22" s="4">
        <f t="shared" si="9"/>
        <v>6.6610000000000003E-2</v>
      </c>
      <c r="AM22" s="4">
        <f t="shared" si="9"/>
        <v>0.14999492849173343</v>
      </c>
      <c r="AN22" s="4">
        <f t="shared" si="9"/>
        <v>0.25005101693762327</v>
      </c>
      <c r="AO22" s="4">
        <f t="shared" si="9"/>
        <v>4.2028991598404588E-5</v>
      </c>
      <c r="AP22" s="4">
        <f t="shared" si="9"/>
        <v>9.0950432014552066E-4</v>
      </c>
      <c r="AQ22" s="4">
        <f t="shared" si="9"/>
        <v>1.1541449339695928E-2</v>
      </c>
      <c r="AR22" s="4">
        <f t="shared" si="9"/>
        <v>7.6500452048125741E-5</v>
      </c>
      <c r="AS22" s="4">
        <f t="shared" si="9"/>
        <v>4.0050463584115985E-5</v>
      </c>
      <c r="AT22" s="4">
        <f t="shared" si="9"/>
        <v>1.6173378618793467E-2</v>
      </c>
      <c r="AU22" s="4">
        <f t="shared" si="9"/>
        <v>2.9137529137529141E-5</v>
      </c>
      <c r="AV22" s="4">
        <f t="shared" si="9"/>
        <v>0</v>
      </c>
      <c r="AW22" s="4">
        <f t="shared" si="9"/>
        <v>0.1</v>
      </c>
    </row>
    <row r="23" spans="1:49">
      <c r="T23" s="25" t="s">
        <v>61</v>
      </c>
      <c r="U23" s="25"/>
      <c r="V23" s="25"/>
      <c r="W23" s="25"/>
      <c r="X23" s="25"/>
      <c r="Y23" s="25"/>
      <c r="Z23" s="25"/>
      <c r="AA23" s="25"/>
      <c r="AB23" s="25"/>
      <c r="AC23" s="25"/>
      <c r="AD23" s="4">
        <f>AD22*12</f>
        <v>81.797832226676306</v>
      </c>
      <c r="AG23" s="4">
        <f>AG22*14</f>
        <v>14.024805387045499</v>
      </c>
    </row>
    <row r="24" spans="1:49">
      <c r="T24" s="25" t="s">
        <v>62</v>
      </c>
      <c r="U24" s="25"/>
      <c r="V24" s="25"/>
      <c r="W24" s="25"/>
      <c r="X24" s="25"/>
      <c r="Y24" s="25"/>
      <c r="Z24" s="25"/>
      <c r="AA24" s="25"/>
      <c r="AB24" s="25"/>
      <c r="AC24" s="25"/>
      <c r="AD24" s="4">
        <f>AD23-(12*AD5)</f>
        <v>79.997982214177341</v>
      </c>
    </row>
    <row r="25" spans="1:49">
      <c r="T25" s="23" t="s">
        <v>63</v>
      </c>
      <c r="U25" s="23"/>
      <c r="V25" s="23"/>
      <c r="W25" s="23"/>
      <c r="X25" s="23"/>
      <c r="Y25" s="23"/>
      <c r="Z25" s="23"/>
      <c r="AA25" s="23"/>
      <c r="AB25" s="23"/>
      <c r="AC25" s="23"/>
      <c r="AD25" s="4">
        <f>AD22+AD20</f>
        <v>7.0564860188896921</v>
      </c>
      <c r="AE25" s="4">
        <f t="shared" ref="AE25:AW25" si="10">AE22+AE20</f>
        <v>13.782127016829039</v>
      </c>
      <c r="AF25" s="4">
        <f t="shared" si="10"/>
        <v>11.407818917640471</v>
      </c>
      <c r="AG25" s="4">
        <f t="shared" si="10"/>
        <v>1.0217718133603928</v>
      </c>
      <c r="AH25" s="4">
        <f t="shared" si="10"/>
        <v>6.6610000000000003E-2</v>
      </c>
      <c r="AI25" s="4">
        <f t="shared" si="10"/>
        <v>0.15061264109447661</v>
      </c>
      <c r="AJ25" s="4">
        <f t="shared" si="10"/>
        <v>1.3702222570693239</v>
      </c>
      <c r="AK25" s="4">
        <f t="shared" si="10"/>
        <v>0.53722245753452424</v>
      </c>
      <c r="AL25" s="4">
        <f t="shared" si="10"/>
        <v>6.6610000000000003E-2</v>
      </c>
      <c r="AM25" s="4">
        <f t="shared" si="10"/>
        <v>0.14999492849173343</v>
      </c>
      <c r="AN25" s="4">
        <f t="shared" si="10"/>
        <v>0.25005101693762327</v>
      </c>
      <c r="AO25" s="4">
        <f t="shared" si="10"/>
        <v>4.2028991598404588E-5</v>
      </c>
      <c r="AP25" s="4">
        <f t="shared" si="10"/>
        <v>9.0950432014552066E-4</v>
      </c>
      <c r="AQ25" s="4">
        <f t="shared" si="10"/>
        <v>1.1541449339695928E-2</v>
      </c>
      <c r="AR25" s="4">
        <f t="shared" si="10"/>
        <v>7.6500452048125741E-5</v>
      </c>
      <c r="AS25" s="4">
        <f t="shared" si="10"/>
        <v>4.0050463584115985E-5</v>
      </c>
      <c r="AT25" s="4">
        <f t="shared" si="10"/>
        <v>1.6173378618793467E-2</v>
      </c>
      <c r="AU25" s="4">
        <f t="shared" si="10"/>
        <v>2.9137529137529141E-5</v>
      </c>
      <c r="AV25" s="4">
        <f t="shared" si="10"/>
        <v>0</v>
      </c>
      <c r="AW25" s="4">
        <f t="shared" si="10"/>
        <v>0.1</v>
      </c>
    </row>
    <row r="26" spans="1:49">
      <c r="T26" s="23" t="s">
        <v>64</v>
      </c>
      <c r="U26" s="23"/>
      <c r="V26" s="23"/>
      <c r="W26" s="23"/>
      <c r="X26" s="23"/>
      <c r="Y26" s="23"/>
      <c r="Z26" s="23"/>
      <c r="AA26" s="23"/>
      <c r="AB26" s="23"/>
      <c r="AC26" s="23"/>
      <c r="AD26" s="4">
        <f>AD25*12</f>
        <v>84.677832226676301</v>
      </c>
      <c r="AG26" s="4">
        <f>AG25*14</f>
        <v>14.3048053870455</v>
      </c>
    </row>
  </sheetData>
  <mergeCells count="6">
    <mergeCell ref="T26:AC26"/>
    <mergeCell ref="A1:B1"/>
    <mergeCell ref="T22:AC22"/>
    <mergeCell ref="T23:AC23"/>
    <mergeCell ref="T24:AC24"/>
    <mergeCell ref="T25:AC25"/>
  </mergeCells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selection sqref="A1:J1"/>
    </sheetView>
  </sheetViews>
  <sheetFormatPr baseColWidth="10" defaultRowHeight="15" x14ac:dyDescent="0"/>
  <cols>
    <col min="12" max="12" width="16.5" customWidth="1"/>
  </cols>
  <sheetData>
    <row r="1" spans="1:17">
      <c r="A1" s="26" t="s">
        <v>177</v>
      </c>
      <c r="B1" s="26"/>
      <c r="C1" s="26"/>
      <c r="D1" s="26"/>
      <c r="E1" s="26"/>
      <c r="F1" s="26"/>
      <c r="G1" s="26"/>
      <c r="H1" s="26"/>
      <c r="I1" s="26"/>
      <c r="J1" s="26"/>
    </row>
    <row r="2" spans="1:17" ht="30">
      <c r="A2" s="16" t="s">
        <v>124</v>
      </c>
      <c r="B2" s="16" t="s">
        <v>123</v>
      </c>
      <c r="C2" s="20" t="s">
        <v>122</v>
      </c>
      <c r="D2" s="19" t="s">
        <v>121</v>
      </c>
      <c r="E2" s="19" t="s">
        <v>120</v>
      </c>
      <c r="F2" s="18" t="s">
        <v>119</v>
      </c>
      <c r="G2" s="16" t="s">
        <v>118</v>
      </c>
      <c r="H2" s="16" t="s">
        <v>117</v>
      </c>
      <c r="I2" s="16" t="s">
        <v>116</v>
      </c>
      <c r="J2" s="16" t="s">
        <v>115</v>
      </c>
      <c r="K2" s="16" t="s">
        <v>114</v>
      </c>
      <c r="L2" s="17" t="s">
        <v>113</v>
      </c>
      <c r="M2" s="16" t="s">
        <v>112</v>
      </c>
      <c r="N2" s="16" t="s">
        <v>111</v>
      </c>
      <c r="O2" s="16" t="s">
        <v>110</v>
      </c>
      <c r="P2" s="16" t="s">
        <v>109</v>
      </c>
      <c r="Q2" s="16" t="s">
        <v>108</v>
      </c>
    </row>
    <row r="3" spans="1:17">
      <c r="A3" s="9">
        <v>287</v>
      </c>
      <c r="B3" s="9">
        <v>0.1585</v>
      </c>
      <c r="C3" s="14">
        <v>0.1585</v>
      </c>
      <c r="D3" s="13">
        <v>52.394595757857459</v>
      </c>
      <c r="E3" s="13">
        <v>329.21263791374128</v>
      </c>
      <c r="F3" s="12">
        <v>528.33319572729067</v>
      </c>
      <c r="G3" s="11" t="s">
        <v>76</v>
      </c>
      <c r="H3" s="11" t="s">
        <v>75</v>
      </c>
      <c r="I3" s="11" t="s">
        <v>74</v>
      </c>
      <c r="J3" s="11" t="s">
        <v>107</v>
      </c>
      <c r="K3" s="11" t="s">
        <v>106</v>
      </c>
      <c r="L3" s="10" t="s">
        <v>71</v>
      </c>
      <c r="M3" s="9" t="s">
        <v>96</v>
      </c>
      <c r="N3" s="9" t="s">
        <v>95</v>
      </c>
      <c r="O3" s="9" t="s">
        <v>94</v>
      </c>
      <c r="P3" s="9" t="s">
        <v>78</v>
      </c>
      <c r="Q3" s="9" t="s">
        <v>77</v>
      </c>
    </row>
    <row r="4" spans="1:17">
      <c r="A4" s="9">
        <v>325</v>
      </c>
      <c r="B4" s="9">
        <v>0.21909999999999999</v>
      </c>
      <c r="C4" s="14">
        <v>0.21909999999999999</v>
      </c>
      <c r="D4" s="13">
        <v>111.12411308370883</v>
      </c>
      <c r="E4" s="13">
        <v>105.57089634012711</v>
      </c>
      <c r="F4" s="12">
        <v>-4.9973102951998714</v>
      </c>
      <c r="G4" s="11" t="s">
        <v>105</v>
      </c>
      <c r="H4" s="11" t="s">
        <v>104</v>
      </c>
      <c r="I4" s="11" t="s">
        <v>103</v>
      </c>
      <c r="J4" s="11" t="s">
        <v>102</v>
      </c>
      <c r="K4" s="11" t="s">
        <v>101</v>
      </c>
      <c r="L4" s="10" t="s">
        <v>71</v>
      </c>
      <c r="M4" s="9" t="s">
        <v>100</v>
      </c>
      <c r="N4" s="9" t="s">
        <v>84</v>
      </c>
      <c r="O4" s="9" t="s">
        <v>97</v>
      </c>
      <c r="P4" s="9" t="s">
        <v>67</v>
      </c>
      <c r="Q4" s="9" t="s">
        <v>66</v>
      </c>
    </row>
    <row r="5" spans="1:17">
      <c r="A5" s="9">
        <v>384</v>
      </c>
      <c r="B5" s="9">
        <v>0.1406</v>
      </c>
      <c r="C5" s="14">
        <v>0.1406</v>
      </c>
      <c r="D5" s="13">
        <v>120.19759180383299</v>
      </c>
      <c r="E5" s="13">
        <v>118.40754148966641</v>
      </c>
      <c r="F5" s="12">
        <v>-1.4892563880048508</v>
      </c>
      <c r="G5" s="11" t="s">
        <v>76</v>
      </c>
      <c r="H5" s="11" t="s">
        <v>75</v>
      </c>
      <c r="I5" s="11" t="s">
        <v>88</v>
      </c>
      <c r="J5" s="11" t="s">
        <v>87</v>
      </c>
      <c r="K5" s="11" t="s">
        <v>86</v>
      </c>
      <c r="L5" s="10" t="s">
        <v>71</v>
      </c>
      <c r="M5" s="9" t="s">
        <v>99</v>
      </c>
      <c r="N5" s="9" t="s">
        <v>98</v>
      </c>
      <c r="O5" s="9" t="s">
        <v>97</v>
      </c>
      <c r="P5" s="9" t="s">
        <v>78</v>
      </c>
      <c r="Q5" s="9" t="s">
        <v>77</v>
      </c>
    </row>
    <row r="6" spans="1:17">
      <c r="A6" s="9">
        <v>675</v>
      </c>
      <c r="B6" s="9">
        <v>0.1085</v>
      </c>
      <c r="C6" s="14">
        <v>0.1085</v>
      </c>
      <c r="D6" s="13">
        <v>67.769008540295189</v>
      </c>
      <c r="E6" s="13">
        <v>269.59102536872689</v>
      </c>
      <c r="F6" s="12">
        <v>297.80871990834731</v>
      </c>
      <c r="G6" s="11" t="s">
        <v>76</v>
      </c>
      <c r="H6" s="11" t="s">
        <v>75</v>
      </c>
      <c r="I6" s="11" t="s">
        <v>88</v>
      </c>
      <c r="J6" s="11" t="s">
        <v>87</v>
      </c>
      <c r="K6" s="11" t="s">
        <v>86</v>
      </c>
      <c r="L6" s="10" t="s">
        <v>71</v>
      </c>
      <c r="M6" s="9" t="s">
        <v>96</v>
      </c>
      <c r="N6" s="9" t="s">
        <v>95</v>
      </c>
      <c r="O6" s="9" t="s">
        <v>94</v>
      </c>
      <c r="P6" s="9" t="s">
        <v>67</v>
      </c>
      <c r="Q6" s="9" t="s">
        <v>66</v>
      </c>
    </row>
    <row r="7" spans="1:17">
      <c r="A7" s="9">
        <v>886</v>
      </c>
      <c r="B7" s="9">
        <v>0.1055</v>
      </c>
      <c r="C7" s="14">
        <v>0.1055</v>
      </c>
      <c r="D7" s="13">
        <v>100.37230678434939</v>
      </c>
      <c r="E7" s="13">
        <v>112.94058305992188</v>
      </c>
      <c r="F7" s="12">
        <v>12.521657295946698</v>
      </c>
      <c r="G7" s="11" t="s">
        <v>76</v>
      </c>
      <c r="H7" s="11" t="s">
        <v>75</v>
      </c>
      <c r="I7" s="11" t="s">
        <v>88</v>
      </c>
      <c r="J7" s="11" t="s">
        <v>87</v>
      </c>
      <c r="K7" s="11" t="s">
        <v>86</v>
      </c>
      <c r="L7" s="10" t="s">
        <v>71</v>
      </c>
      <c r="M7" s="9" t="s">
        <v>70</v>
      </c>
      <c r="N7" s="9" t="s">
        <v>84</v>
      </c>
      <c r="O7" s="9" t="s">
        <v>83</v>
      </c>
      <c r="P7" s="9" t="s">
        <v>93</v>
      </c>
      <c r="Q7" s="9" t="s">
        <v>66</v>
      </c>
    </row>
    <row r="8" spans="1:17">
      <c r="A8" s="9">
        <v>1348</v>
      </c>
      <c r="B8" s="9">
        <v>0.12379999999999999</v>
      </c>
      <c r="C8" s="14">
        <v>0.12379999999999999</v>
      </c>
      <c r="D8" s="13">
        <v>50.89582551948088</v>
      </c>
      <c r="E8" s="13">
        <v>160.5213350502905</v>
      </c>
      <c r="F8" s="12">
        <v>215.39194700525957</v>
      </c>
      <c r="G8" s="11" t="s">
        <v>76</v>
      </c>
      <c r="H8" s="11" t="s">
        <v>92</v>
      </c>
      <c r="I8" s="11" t="s">
        <v>91</v>
      </c>
      <c r="J8" s="11" t="s">
        <v>90</v>
      </c>
      <c r="K8" s="11" t="s">
        <v>89</v>
      </c>
      <c r="L8" s="15" t="s">
        <v>82</v>
      </c>
      <c r="M8" s="9" t="s">
        <v>85</v>
      </c>
      <c r="N8" s="9" t="s">
        <v>84</v>
      </c>
      <c r="O8" s="9" t="s">
        <v>83</v>
      </c>
      <c r="P8" s="9" t="s">
        <v>67</v>
      </c>
      <c r="Q8" s="9" t="s">
        <v>66</v>
      </c>
    </row>
    <row r="9" spans="1:17">
      <c r="A9" s="9">
        <v>1371</v>
      </c>
      <c r="B9" s="9">
        <v>0.14860000000000001</v>
      </c>
      <c r="C9" s="14">
        <v>0.14860000000000001</v>
      </c>
      <c r="D9" s="13">
        <v>61.092298428035669</v>
      </c>
      <c r="E9" s="13">
        <v>57.889137001368866</v>
      </c>
      <c r="F9" s="12">
        <v>-5.2431509520631341</v>
      </c>
      <c r="G9" s="11" t="s">
        <v>76</v>
      </c>
      <c r="H9" s="11" t="s">
        <v>75</v>
      </c>
      <c r="I9" s="11" t="s">
        <v>88</v>
      </c>
      <c r="J9" s="11" t="s">
        <v>87</v>
      </c>
      <c r="K9" s="11" t="s">
        <v>86</v>
      </c>
      <c r="L9" s="15" t="s">
        <v>82</v>
      </c>
      <c r="M9" s="9" t="s">
        <v>85</v>
      </c>
      <c r="N9" s="9" t="s">
        <v>84</v>
      </c>
      <c r="O9" s="9" t="s">
        <v>83</v>
      </c>
      <c r="P9" s="9" t="s">
        <v>67</v>
      </c>
      <c r="Q9" s="9" t="s">
        <v>66</v>
      </c>
    </row>
    <row r="10" spans="1:17">
      <c r="A10" s="9">
        <v>1465</v>
      </c>
      <c r="B10" s="9">
        <v>0.38750000000000001</v>
      </c>
      <c r="C10" s="14">
        <v>0.38750000000000001</v>
      </c>
      <c r="D10" s="13">
        <v>61.551536546763749</v>
      </c>
      <c r="E10" s="13">
        <v>91.748491783542093</v>
      </c>
      <c r="F10" s="12">
        <v>49.059628615178795</v>
      </c>
      <c r="G10" s="11" t="s">
        <v>76</v>
      </c>
      <c r="H10" s="11" t="s">
        <v>75</v>
      </c>
      <c r="I10" s="11" t="s">
        <v>74</v>
      </c>
      <c r="J10" s="11" t="s">
        <v>73</v>
      </c>
      <c r="K10" s="11" t="s">
        <v>72</v>
      </c>
      <c r="L10" s="15" t="s">
        <v>82</v>
      </c>
      <c r="M10" s="9" t="s">
        <v>81</v>
      </c>
      <c r="N10" s="9" t="s">
        <v>80</v>
      </c>
      <c r="O10" s="9" t="s">
        <v>79</v>
      </c>
      <c r="P10" s="9" t="s">
        <v>78</v>
      </c>
      <c r="Q10" s="9" t="s">
        <v>77</v>
      </c>
    </row>
    <row r="11" spans="1:17">
      <c r="A11" s="9">
        <v>1542</v>
      </c>
      <c r="B11" s="9">
        <v>5.21E-2</v>
      </c>
      <c r="C11" s="14">
        <v>5.21E-2</v>
      </c>
      <c r="D11" s="13">
        <v>77.06449740401392</v>
      </c>
      <c r="E11" s="13">
        <v>1162.7287138863139</v>
      </c>
      <c r="F11" s="12">
        <v>1408.7734988923096</v>
      </c>
      <c r="G11" s="11" t="s">
        <v>76</v>
      </c>
      <c r="H11" s="11" t="s">
        <v>75</v>
      </c>
      <c r="I11" s="11" t="s">
        <v>74</v>
      </c>
      <c r="J11" s="11" t="s">
        <v>73</v>
      </c>
      <c r="K11" s="11" t="s">
        <v>72</v>
      </c>
      <c r="L11" s="10" t="s">
        <v>71</v>
      </c>
      <c r="M11" s="9" t="s">
        <v>70</v>
      </c>
      <c r="N11" s="9" t="s">
        <v>69</v>
      </c>
      <c r="O11" s="9" t="s">
        <v>68</v>
      </c>
      <c r="P11" s="9" t="s">
        <v>67</v>
      </c>
      <c r="Q11" s="9" t="s">
        <v>66</v>
      </c>
    </row>
  </sheetData>
  <mergeCells count="1">
    <mergeCell ref="A1:J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workbookViewId="0"/>
  </sheetViews>
  <sheetFormatPr baseColWidth="10" defaultRowHeight="15" x14ac:dyDescent="0"/>
  <sheetData>
    <row r="1" spans="1:22">
      <c r="A1" t="s">
        <v>0</v>
      </c>
      <c r="B1" t="s">
        <v>1</v>
      </c>
      <c r="C1" t="s">
        <v>142</v>
      </c>
      <c r="D1" t="s">
        <v>2</v>
      </c>
      <c r="E1" t="s">
        <v>141</v>
      </c>
      <c r="F1" t="s">
        <v>140</v>
      </c>
      <c r="G1" t="s">
        <v>139</v>
      </c>
      <c r="H1" t="s">
        <v>3</v>
      </c>
      <c r="I1" t="s">
        <v>138</v>
      </c>
      <c r="J1" t="s">
        <v>137</v>
      </c>
      <c r="K1" t="s">
        <v>136</v>
      </c>
      <c r="L1" t="s">
        <v>135</v>
      </c>
      <c r="M1" t="s">
        <v>134</v>
      </c>
      <c r="N1" t="s">
        <v>133</v>
      </c>
      <c r="O1" t="s">
        <v>132</v>
      </c>
      <c r="P1" t="s">
        <v>131</v>
      </c>
      <c r="Q1" t="s">
        <v>4</v>
      </c>
      <c r="R1" t="s">
        <v>130</v>
      </c>
      <c r="S1" t="s">
        <v>129</v>
      </c>
      <c r="T1" t="s">
        <v>128</v>
      </c>
      <c r="U1" t="s">
        <v>127</v>
      </c>
      <c r="V1" t="s">
        <v>126</v>
      </c>
    </row>
    <row r="2" spans="1:22">
      <c r="A2">
        <v>1371</v>
      </c>
      <c r="B2">
        <v>100</v>
      </c>
      <c r="C2" t="s">
        <v>125</v>
      </c>
      <c r="D2" t="s">
        <v>5</v>
      </c>
      <c r="E2">
        <v>0.18884052300000001</v>
      </c>
      <c r="F2">
        <v>2.2200539209999999</v>
      </c>
      <c r="G2">
        <v>2.2503584179999998</v>
      </c>
      <c r="H2">
        <v>699.2979484</v>
      </c>
      <c r="I2">
        <v>0.10259653000000001</v>
      </c>
      <c r="J2">
        <v>720.92571999999996</v>
      </c>
      <c r="K2">
        <v>37.409999999999997</v>
      </c>
      <c r="L2">
        <v>43.12</v>
      </c>
      <c r="M2">
        <v>0</v>
      </c>
      <c r="N2">
        <v>0.35643139499999998</v>
      </c>
      <c r="O2">
        <v>0</v>
      </c>
      <c r="P2">
        <v>0</v>
      </c>
      <c r="Q2">
        <v>9.5456582969999992</v>
      </c>
      <c r="R2">
        <v>1.3466522E-2</v>
      </c>
      <c r="T2">
        <v>1.35</v>
      </c>
      <c r="U2">
        <v>0.59</v>
      </c>
      <c r="V2">
        <v>0.97</v>
      </c>
    </row>
    <row r="3" spans="1:22">
      <c r="A3">
        <v>886</v>
      </c>
      <c r="B3">
        <v>100</v>
      </c>
      <c r="C3">
        <v>12.5</v>
      </c>
      <c r="D3" t="s">
        <v>5</v>
      </c>
      <c r="E3">
        <v>0.13334596200000001</v>
      </c>
      <c r="F3">
        <v>2.4054252649999999</v>
      </c>
      <c r="G3">
        <v>2.4613292769999999</v>
      </c>
      <c r="H3">
        <v>451.47000860000003</v>
      </c>
      <c r="I3">
        <v>6.6236797E-2</v>
      </c>
      <c r="J3">
        <v>242.72581109999999</v>
      </c>
      <c r="K3">
        <v>33.549999999999997</v>
      </c>
      <c r="L3">
        <v>25.18</v>
      </c>
      <c r="M3">
        <v>8.3699999999999992</v>
      </c>
      <c r="N3">
        <v>0.62413435299999998</v>
      </c>
      <c r="O3">
        <v>0.124861335</v>
      </c>
      <c r="P3">
        <v>4.5</v>
      </c>
      <c r="Q3">
        <v>10.49252373</v>
      </c>
      <c r="R3">
        <v>2.2712932000000002E-2</v>
      </c>
      <c r="S3">
        <v>53.93906913</v>
      </c>
      <c r="T3">
        <v>2.35</v>
      </c>
      <c r="U3">
        <v>1.36</v>
      </c>
      <c r="V3">
        <v>1.86</v>
      </c>
    </row>
    <row r="4" spans="1:22">
      <c r="A4">
        <v>287</v>
      </c>
      <c r="B4">
        <v>100</v>
      </c>
      <c r="C4">
        <v>528.29999999999995</v>
      </c>
      <c r="D4" t="s">
        <v>6</v>
      </c>
      <c r="E4">
        <v>0.13986989899999999</v>
      </c>
      <c r="F4">
        <v>1.903045825</v>
      </c>
      <c r="G4">
        <v>1.9342793220000001</v>
      </c>
      <c r="H4">
        <v>602.59264450000001</v>
      </c>
      <c r="I4">
        <v>8.8408545000000005E-2</v>
      </c>
      <c r="J4">
        <v>245.95618139999999</v>
      </c>
      <c r="K4">
        <v>33.08</v>
      </c>
      <c r="L4">
        <v>29.62</v>
      </c>
      <c r="M4">
        <v>3.46</v>
      </c>
      <c r="N4">
        <v>0.55793364899999998</v>
      </c>
      <c r="O4">
        <v>5.1613720000000002E-2</v>
      </c>
      <c r="P4">
        <v>1.412244898</v>
      </c>
      <c r="Q4">
        <v>9.8899729999999995</v>
      </c>
      <c r="R4">
        <v>1.6147353E-2</v>
      </c>
      <c r="S4">
        <v>174.15972379999999</v>
      </c>
      <c r="T4">
        <v>2.16</v>
      </c>
      <c r="U4">
        <v>2.75</v>
      </c>
      <c r="V4">
        <v>2.4500000000000002</v>
      </c>
    </row>
    <row r="5" spans="1:22">
      <c r="A5">
        <v>675</v>
      </c>
      <c r="B5">
        <v>100</v>
      </c>
      <c r="C5">
        <v>297.8</v>
      </c>
      <c r="D5" t="s">
        <v>6</v>
      </c>
      <c r="E5">
        <v>0.193687424</v>
      </c>
      <c r="F5">
        <v>3.1251602620000001</v>
      </c>
      <c r="G5">
        <v>3.2068791330000002</v>
      </c>
      <c r="H5">
        <v>503.31234810000001</v>
      </c>
      <c r="I5">
        <v>7.3842774E-2</v>
      </c>
      <c r="J5">
        <v>453.43454780000002</v>
      </c>
      <c r="K5">
        <v>41.28</v>
      </c>
      <c r="L5">
        <v>40.76</v>
      </c>
      <c r="M5">
        <v>0.53</v>
      </c>
      <c r="N5">
        <v>0.39165855300000002</v>
      </c>
      <c r="O5">
        <v>7.8428960000000002E-3</v>
      </c>
      <c r="P5">
        <v>0.47747747699999998</v>
      </c>
      <c r="Q5">
        <v>13.160962680000001</v>
      </c>
      <c r="R5">
        <v>2.5482366999999999E-2</v>
      </c>
      <c r="S5">
        <v>949.64593979999995</v>
      </c>
      <c r="T5">
        <v>1.4</v>
      </c>
      <c r="U5">
        <v>0.82</v>
      </c>
      <c r="V5">
        <v>1.1100000000000001</v>
      </c>
    </row>
    <row r="6" spans="1:22">
      <c r="A6">
        <v>325</v>
      </c>
      <c r="B6">
        <v>100</v>
      </c>
      <c r="C6">
        <v>-5</v>
      </c>
      <c r="D6" t="s">
        <v>5</v>
      </c>
      <c r="E6">
        <v>0.130000949</v>
      </c>
      <c r="F6">
        <v>2.455368682</v>
      </c>
      <c r="G6">
        <v>2.508664842</v>
      </c>
      <c r="H6">
        <v>431.83976730000001</v>
      </c>
      <c r="I6">
        <v>6.3356773000000005E-2</v>
      </c>
      <c r="J6">
        <v>533.13551519999999</v>
      </c>
      <c r="K6">
        <v>35.979999999999997</v>
      </c>
      <c r="L6">
        <v>36.44</v>
      </c>
      <c r="M6">
        <v>0</v>
      </c>
      <c r="N6">
        <v>0.45604788400000001</v>
      </c>
      <c r="O6">
        <v>0</v>
      </c>
      <c r="P6">
        <v>0</v>
      </c>
      <c r="Q6">
        <v>9.3735009460000001</v>
      </c>
      <c r="R6">
        <v>2.1244829999999999E-2</v>
      </c>
      <c r="T6">
        <v>0.86</v>
      </c>
      <c r="U6">
        <v>0.75</v>
      </c>
      <c r="V6">
        <v>0.81</v>
      </c>
    </row>
    <row r="7" spans="1:22">
      <c r="A7">
        <v>384</v>
      </c>
      <c r="B7">
        <v>100</v>
      </c>
      <c r="C7">
        <v>-1.5</v>
      </c>
      <c r="D7" t="s">
        <v>5</v>
      </c>
      <c r="E7">
        <v>0.154888466</v>
      </c>
      <c r="F7">
        <v>2.2208796240000002</v>
      </c>
      <c r="G7">
        <v>2.260689025</v>
      </c>
      <c r="H7">
        <v>570.94859250000002</v>
      </c>
      <c r="I7">
        <v>8.3765932000000001E-2</v>
      </c>
      <c r="J7">
        <v>249.3225295</v>
      </c>
      <c r="K7">
        <v>43.34</v>
      </c>
      <c r="L7">
        <v>38.409999999999997</v>
      </c>
      <c r="M7">
        <v>4.93</v>
      </c>
      <c r="N7">
        <v>0.42674111100000001</v>
      </c>
      <c r="O7">
        <v>7.3569986000000004E-2</v>
      </c>
      <c r="P7">
        <v>2.1528384279999999</v>
      </c>
      <c r="Q7">
        <v>10.234287699999999</v>
      </c>
      <c r="R7">
        <v>1.7609409999999999E-2</v>
      </c>
      <c r="S7">
        <v>115.81107350000001</v>
      </c>
      <c r="T7">
        <v>2.2200000000000002</v>
      </c>
      <c r="U7">
        <v>2.36</v>
      </c>
      <c r="V7">
        <v>2.29</v>
      </c>
    </row>
    <row r="8" spans="1:22">
      <c r="A8">
        <v>1348</v>
      </c>
      <c r="B8">
        <v>100</v>
      </c>
      <c r="C8">
        <v>215.4</v>
      </c>
      <c r="D8" t="s">
        <v>6</v>
      </c>
      <c r="E8">
        <v>0.14930711699999999</v>
      </c>
      <c r="F8">
        <v>0.40352357100000003</v>
      </c>
      <c r="G8">
        <v>0.42451037200000002</v>
      </c>
      <c r="H8">
        <v>2930.9671960000001</v>
      </c>
      <c r="I8">
        <v>0.430012793</v>
      </c>
      <c r="J8">
        <v>910.23825959999999</v>
      </c>
      <c r="K8">
        <v>48.64</v>
      </c>
      <c r="L8">
        <v>40.950000000000003</v>
      </c>
      <c r="M8">
        <v>7.69</v>
      </c>
      <c r="N8">
        <v>0.38880615499999999</v>
      </c>
      <c r="O8">
        <v>0.114833938</v>
      </c>
      <c r="P8">
        <v>2.3881987580000001</v>
      </c>
      <c r="Q8">
        <v>152.43625990000001</v>
      </c>
      <c r="R8">
        <v>4.9437663E-2</v>
      </c>
      <c r="S8">
        <v>381.14007750000002</v>
      </c>
      <c r="T8">
        <v>5.69</v>
      </c>
      <c r="U8">
        <v>0.74</v>
      </c>
      <c r="V8">
        <v>3.22</v>
      </c>
    </row>
    <row r="9" spans="1:22">
      <c r="A9">
        <v>1465</v>
      </c>
      <c r="B9">
        <v>100</v>
      </c>
      <c r="C9">
        <v>49.1</v>
      </c>
      <c r="D9" t="s">
        <v>5</v>
      </c>
      <c r="E9">
        <v>0.12767288099999999</v>
      </c>
      <c r="F9">
        <v>2.7062759660000002</v>
      </c>
      <c r="G9">
        <v>2.7748667029999998</v>
      </c>
      <c r="H9">
        <v>383.42046269999997</v>
      </c>
      <c r="I9">
        <v>5.6253002000000003E-2</v>
      </c>
      <c r="J9">
        <v>311.72395340000003</v>
      </c>
      <c r="K9">
        <v>35.03</v>
      </c>
      <c r="L9">
        <v>37.19</v>
      </c>
      <c r="M9">
        <v>0</v>
      </c>
      <c r="N9">
        <v>0.44489782700000002</v>
      </c>
      <c r="O9">
        <v>0</v>
      </c>
      <c r="P9">
        <v>0</v>
      </c>
      <c r="Q9">
        <v>9.7178156490000003</v>
      </c>
      <c r="R9">
        <v>2.4718568999999999E-2</v>
      </c>
      <c r="T9">
        <v>1.47</v>
      </c>
      <c r="U9">
        <v>0.99</v>
      </c>
      <c r="V9">
        <v>1.23</v>
      </c>
    </row>
    <row r="10" spans="1:22">
      <c r="A10">
        <v>1542</v>
      </c>
      <c r="B10">
        <v>100</v>
      </c>
      <c r="C10">
        <v>1408.8</v>
      </c>
      <c r="D10" t="s">
        <v>6</v>
      </c>
      <c r="E10">
        <v>0.13619662799999999</v>
      </c>
      <c r="F10">
        <v>2.989927223</v>
      </c>
      <c r="G10">
        <v>3.067767162</v>
      </c>
      <c r="H10">
        <v>369.96676730000001</v>
      </c>
      <c r="I10">
        <v>5.4279161999999999E-2</v>
      </c>
      <c r="J10">
        <v>181.3562585</v>
      </c>
      <c r="K10">
        <v>34.9</v>
      </c>
      <c r="L10">
        <v>34.159999999999997</v>
      </c>
      <c r="M10">
        <v>0.74</v>
      </c>
      <c r="N10">
        <v>0.49012074500000002</v>
      </c>
      <c r="O10">
        <v>1.1004378E-2</v>
      </c>
      <c r="P10">
        <v>0.36274509799999999</v>
      </c>
      <c r="Q10">
        <v>9.6317369730000006</v>
      </c>
      <c r="R10">
        <v>2.5373485000000001E-2</v>
      </c>
      <c r="S10">
        <v>499.95509090000002</v>
      </c>
      <c r="T10">
        <v>2.38</v>
      </c>
      <c r="U10">
        <v>1.7</v>
      </c>
      <c r="V10">
        <v>2.04</v>
      </c>
    </row>
    <row r="11" spans="1:22">
      <c r="A11">
        <v>1542</v>
      </c>
      <c r="B11">
        <v>1000</v>
      </c>
      <c r="C11">
        <v>1408.8</v>
      </c>
      <c r="D11" t="s">
        <v>6</v>
      </c>
      <c r="E11">
        <v>9.7600000000000006E-2</v>
      </c>
      <c r="F11">
        <v>0.87998058800000001</v>
      </c>
      <c r="G11">
        <v>0.99162471100000005</v>
      </c>
      <c r="H11">
        <v>820.20276890000002</v>
      </c>
      <c r="I11">
        <v>0.120334913</v>
      </c>
      <c r="J11">
        <v>532.59920060000002</v>
      </c>
      <c r="K11">
        <v>0.06</v>
      </c>
      <c r="L11">
        <v>0.03</v>
      </c>
      <c r="M11">
        <v>0.03</v>
      </c>
      <c r="N11">
        <v>0.99544089899999999</v>
      </c>
      <c r="O11">
        <v>3.9660950000000002E-3</v>
      </c>
      <c r="P11">
        <v>1.9480519000000002E-2</v>
      </c>
      <c r="Q11">
        <v>104.06004419999999</v>
      </c>
      <c r="R11">
        <v>0.112587072</v>
      </c>
      <c r="S11">
        <v>27340.0923</v>
      </c>
      <c r="T11">
        <v>1.61</v>
      </c>
      <c r="U11">
        <v>1.46</v>
      </c>
      <c r="V11">
        <v>1.54</v>
      </c>
    </row>
    <row r="12" spans="1:22">
      <c r="A12">
        <v>675</v>
      </c>
      <c r="B12">
        <v>1000</v>
      </c>
      <c r="C12">
        <v>297.8</v>
      </c>
      <c r="D12" t="s">
        <v>6</v>
      </c>
      <c r="E12">
        <v>0.1246</v>
      </c>
      <c r="F12">
        <v>0.87743098200000003</v>
      </c>
      <c r="G12">
        <v>1.0103745740000001</v>
      </c>
      <c r="H12">
        <v>1027.671677</v>
      </c>
      <c r="I12">
        <v>0.15077342699999999</v>
      </c>
      <c r="J12">
        <v>997.73949219999997</v>
      </c>
      <c r="K12">
        <v>0.05</v>
      </c>
      <c r="L12">
        <v>0.05</v>
      </c>
      <c r="M12">
        <v>0.01</v>
      </c>
      <c r="N12">
        <v>0.99321213699999999</v>
      </c>
      <c r="O12">
        <v>9.9780099999999998E-4</v>
      </c>
      <c r="P12">
        <v>9.7087379999999997E-3</v>
      </c>
      <c r="Q12">
        <v>155.70724960000001</v>
      </c>
      <c r="R12">
        <v>0.131578522</v>
      </c>
      <c r="S12">
        <v>102767.16770000001</v>
      </c>
      <c r="T12">
        <v>1.1499999999999999</v>
      </c>
      <c r="U12">
        <v>0.91</v>
      </c>
      <c r="V12">
        <v>1.03</v>
      </c>
    </row>
    <row r="13" spans="1:22">
      <c r="A13">
        <v>1542</v>
      </c>
      <c r="B13">
        <v>500</v>
      </c>
      <c r="C13">
        <v>1408.8</v>
      </c>
      <c r="D13" t="s">
        <v>6</v>
      </c>
      <c r="E13">
        <v>0.10630000000000001</v>
      </c>
      <c r="F13">
        <v>0.27275754499999999</v>
      </c>
      <c r="G13">
        <v>0.34257013200000003</v>
      </c>
      <c r="H13">
        <v>2585.8452029999999</v>
      </c>
      <c r="I13">
        <v>0.37937869800000001</v>
      </c>
      <c r="J13">
        <v>1973.9276359999999</v>
      </c>
      <c r="K13">
        <v>1.76</v>
      </c>
      <c r="L13">
        <v>1.47</v>
      </c>
      <c r="M13">
        <v>0.28999999999999998</v>
      </c>
      <c r="N13">
        <v>0.89466367499999999</v>
      </c>
      <c r="O13">
        <v>2.0472548E-2</v>
      </c>
      <c r="P13">
        <v>0.22137404599999999</v>
      </c>
      <c r="Q13">
        <v>661.84986270000002</v>
      </c>
      <c r="R13">
        <v>0.20379064199999999</v>
      </c>
      <c r="S13">
        <v>8916.7075970000005</v>
      </c>
      <c r="T13">
        <v>1.33</v>
      </c>
      <c r="U13">
        <v>1.3</v>
      </c>
      <c r="V13">
        <v>1.31</v>
      </c>
    </row>
    <row r="14" spans="1:22">
      <c r="A14">
        <v>675</v>
      </c>
      <c r="B14">
        <v>500</v>
      </c>
      <c r="C14">
        <v>297.8</v>
      </c>
      <c r="D14" t="s">
        <v>6</v>
      </c>
      <c r="E14">
        <v>0.1077</v>
      </c>
      <c r="F14">
        <v>0.30434077900000001</v>
      </c>
      <c r="G14">
        <v>0.38205737000000001</v>
      </c>
      <c r="H14">
        <v>2349.123642</v>
      </c>
      <c r="I14">
        <v>0.34464842200000001</v>
      </c>
      <c r="J14">
        <v>1740.0915869999999</v>
      </c>
      <c r="K14">
        <v>7.0000000000000007E-2</v>
      </c>
      <c r="L14">
        <v>0.06</v>
      </c>
      <c r="M14">
        <v>0.01</v>
      </c>
      <c r="N14">
        <v>0.995753212</v>
      </c>
      <c r="O14">
        <v>5.44992E-4</v>
      </c>
      <c r="P14">
        <v>7.4074070000000004E-3</v>
      </c>
      <c r="Q14">
        <v>599.8732162</v>
      </c>
      <c r="R14">
        <v>0.203416024</v>
      </c>
      <c r="S14">
        <v>234912.36420000001</v>
      </c>
      <c r="T14">
        <v>1.37</v>
      </c>
      <c r="U14">
        <v>1.32</v>
      </c>
      <c r="V14">
        <v>1.35</v>
      </c>
    </row>
    <row r="15" spans="1:22">
      <c r="A15">
        <v>1542</v>
      </c>
      <c r="B15">
        <v>500</v>
      </c>
      <c r="C15">
        <v>1408.8</v>
      </c>
      <c r="D15" t="s">
        <v>6</v>
      </c>
      <c r="E15">
        <v>0.1095</v>
      </c>
      <c r="F15">
        <v>0.18332204699999999</v>
      </c>
      <c r="G15">
        <v>0.206252517</v>
      </c>
      <c r="H15">
        <v>4424.1884319999999</v>
      </c>
      <c r="I15">
        <v>0.64908867800000003</v>
      </c>
      <c r="J15">
        <v>4021.9894840000002</v>
      </c>
      <c r="K15">
        <v>0.01</v>
      </c>
      <c r="L15">
        <v>0.1</v>
      </c>
      <c r="M15">
        <v>0</v>
      </c>
      <c r="N15">
        <v>0.992510695</v>
      </c>
      <c r="O15">
        <v>0</v>
      </c>
      <c r="P15">
        <v>0</v>
      </c>
      <c r="Q15">
        <v>553.39073129999997</v>
      </c>
      <c r="R15">
        <v>0.111176681</v>
      </c>
      <c r="T15">
        <v>1.22</v>
      </c>
      <c r="U15">
        <v>0.97</v>
      </c>
      <c r="V15">
        <v>1.1000000000000001</v>
      </c>
    </row>
    <row r="16" spans="1:22">
      <c r="A16">
        <v>1371</v>
      </c>
      <c r="B16">
        <v>500</v>
      </c>
      <c r="D16" t="s">
        <v>5</v>
      </c>
      <c r="E16">
        <v>0.1245</v>
      </c>
      <c r="F16">
        <v>0.23191403199999999</v>
      </c>
      <c r="G16">
        <v>0.25824397900000001</v>
      </c>
      <c r="H16">
        <v>4017.5186410000001</v>
      </c>
      <c r="I16">
        <v>0.58942468299999995</v>
      </c>
      <c r="J16">
        <v>3214.014913</v>
      </c>
      <c r="K16">
        <v>0.06</v>
      </c>
      <c r="L16">
        <v>0.09</v>
      </c>
      <c r="M16">
        <v>0</v>
      </c>
      <c r="N16">
        <v>0.99364518700000004</v>
      </c>
      <c r="O16">
        <v>0</v>
      </c>
      <c r="P16">
        <v>0</v>
      </c>
      <c r="Q16">
        <v>456.12182780000001</v>
      </c>
      <c r="R16">
        <v>0.101957641</v>
      </c>
      <c r="T16">
        <v>1.59</v>
      </c>
      <c r="U16">
        <v>0.91</v>
      </c>
      <c r="V16">
        <v>1.25</v>
      </c>
    </row>
    <row r="17" spans="1:22">
      <c r="A17">
        <v>675</v>
      </c>
      <c r="B17">
        <v>500</v>
      </c>
      <c r="C17">
        <v>297.8</v>
      </c>
      <c r="D17" t="s">
        <v>6</v>
      </c>
      <c r="E17">
        <v>0.1077</v>
      </c>
      <c r="F17">
        <v>0.15223052500000001</v>
      </c>
      <c r="G17">
        <v>0.17957332300000001</v>
      </c>
      <c r="H17">
        <v>4997.9584029999996</v>
      </c>
      <c r="I17">
        <v>0.73326854500000005</v>
      </c>
      <c r="J17">
        <v>7459.6394069999997</v>
      </c>
      <c r="K17">
        <v>0.05</v>
      </c>
      <c r="L17">
        <v>0.05</v>
      </c>
      <c r="M17">
        <v>0</v>
      </c>
      <c r="N17">
        <v>0.99646655699999998</v>
      </c>
      <c r="O17">
        <v>2.63031E-4</v>
      </c>
      <c r="P17">
        <v>0</v>
      </c>
      <c r="Q17">
        <v>897.70543410000005</v>
      </c>
      <c r="R17">
        <v>0.15226537000000001</v>
      </c>
      <c r="T17">
        <v>0.85</v>
      </c>
      <c r="U17">
        <v>0.49</v>
      </c>
      <c r="V17">
        <v>0.67</v>
      </c>
    </row>
    <row r="18" spans="1:22">
      <c r="A18">
        <v>886</v>
      </c>
      <c r="B18">
        <v>500</v>
      </c>
      <c r="C18">
        <v>12.5</v>
      </c>
      <c r="D18" t="s">
        <v>5</v>
      </c>
      <c r="E18">
        <v>0.1212</v>
      </c>
      <c r="F18">
        <v>0.17067574699999999</v>
      </c>
      <c r="G18">
        <v>0.194493837</v>
      </c>
      <c r="H18">
        <v>5192.9665930000001</v>
      </c>
      <c r="I18">
        <v>0.76187890199999997</v>
      </c>
      <c r="J18">
        <v>4636.5773150000005</v>
      </c>
      <c r="K18">
        <v>0.04</v>
      </c>
      <c r="L18">
        <v>0.03</v>
      </c>
      <c r="M18">
        <v>0.01</v>
      </c>
      <c r="N18">
        <v>0.99813072400000002</v>
      </c>
      <c r="O18">
        <v>6.7007099999999995E-4</v>
      </c>
      <c r="P18">
        <v>8.9285709999999997E-3</v>
      </c>
      <c r="Q18">
        <v>724.68729589999998</v>
      </c>
      <c r="R18">
        <v>0.122461927</v>
      </c>
      <c r="S18">
        <v>519296.6593</v>
      </c>
      <c r="T18">
        <v>1.1499999999999999</v>
      </c>
      <c r="U18">
        <v>1.08</v>
      </c>
      <c r="V18">
        <v>1.1200000000000001</v>
      </c>
    </row>
    <row r="19" spans="1:22">
      <c r="A19">
        <v>1348</v>
      </c>
      <c r="B19">
        <v>500</v>
      </c>
      <c r="C19">
        <v>215.4</v>
      </c>
      <c r="D19" t="s">
        <v>6</v>
      </c>
      <c r="E19">
        <v>0.14810000000000001</v>
      </c>
      <c r="F19">
        <v>0.66075271199999996</v>
      </c>
      <c r="G19">
        <v>0.70042013299999994</v>
      </c>
      <c r="H19">
        <v>1762.0376799999999</v>
      </c>
      <c r="I19">
        <v>0.25851491799999998</v>
      </c>
      <c r="J19">
        <v>790.15142600000001</v>
      </c>
      <c r="K19">
        <v>0.22</v>
      </c>
      <c r="L19">
        <v>0.08</v>
      </c>
      <c r="M19">
        <v>0.14000000000000001</v>
      </c>
      <c r="N19">
        <v>0.99425022699999999</v>
      </c>
      <c r="O19">
        <v>1.0295840000000001E-2</v>
      </c>
      <c r="P19">
        <v>6.2780269E-2</v>
      </c>
      <c r="Q19">
        <v>105.7816177</v>
      </c>
      <c r="R19">
        <v>5.6633754000000001E-2</v>
      </c>
      <c r="S19">
        <v>12585.98343</v>
      </c>
      <c r="T19">
        <v>2.63</v>
      </c>
      <c r="U19">
        <v>1.82</v>
      </c>
      <c r="V19">
        <v>2.23</v>
      </c>
    </row>
    <row r="20" spans="1:22">
      <c r="A20">
        <v>1465</v>
      </c>
      <c r="B20">
        <v>500</v>
      </c>
      <c r="C20">
        <v>49.1</v>
      </c>
      <c r="D20" t="s">
        <v>5</v>
      </c>
      <c r="E20">
        <v>0.1111</v>
      </c>
      <c r="F20">
        <v>1.0709178930000001</v>
      </c>
      <c r="G20">
        <v>1.298285731</v>
      </c>
      <c r="H20">
        <v>713.11985579999998</v>
      </c>
      <c r="I20">
        <v>0.104624392</v>
      </c>
      <c r="J20">
        <v>575.09665789999997</v>
      </c>
      <c r="K20">
        <v>0.12</v>
      </c>
      <c r="L20">
        <v>0.09</v>
      </c>
      <c r="M20">
        <v>0.03</v>
      </c>
      <c r="N20">
        <v>0.99349728500000001</v>
      </c>
      <c r="O20">
        <v>2.188513E-3</v>
      </c>
      <c r="P20">
        <v>2.4193547999999999E-2</v>
      </c>
      <c r="Q20">
        <v>151.4033158</v>
      </c>
      <c r="R20">
        <v>0.175129274</v>
      </c>
      <c r="S20">
        <v>23770.66186</v>
      </c>
      <c r="T20">
        <v>1.22</v>
      </c>
      <c r="U20">
        <v>1.26</v>
      </c>
      <c r="V20">
        <v>1.24</v>
      </c>
    </row>
    <row r="21" spans="1:22">
      <c r="A21">
        <v>1348</v>
      </c>
      <c r="B21">
        <v>1000</v>
      </c>
      <c r="C21">
        <v>215.4</v>
      </c>
      <c r="D21" t="s">
        <v>6</v>
      </c>
      <c r="E21">
        <v>0.1134</v>
      </c>
      <c r="F21">
        <v>0.30029483000000001</v>
      </c>
      <c r="G21">
        <v>0.34490934899999998</v>
      </c>
      <c r="H21">
        <v>2739.850344</v>
      </c>
      <c r="I21">
        <v>0.40197334899999998</v>
      </c>
      <c r="J21">
        <v>2060.0378529999998</v>
      </c>
      <c r="K21">
        <v>0.45</v>
      </c>
      <c r="L21">
        <v>0.36</v>
      </c>
      <c r="M21">
        <v>0.08</v>
      </c>
      <c r="N21">
        <v>0.94616175599999996</v>
      </c>
      <c r="O21">
        <v>1.2686137E-2</v>
      </c>
      <c r="P21">
        <v>6.0150375999999998E-2</v>
      </c>
      <c r="Q21">
        <v>407.05698260000003</v>
      </c>
      <c r="R21">
        <v>0.12935143599999999</v>
      </c>
      <c r="S21">
        <v>34248.129300000001</v>
      </c>
      <c r="T21">
        <v>1.35</v>
      </c>
      <c r="U21">
        <v>1.32</v>
      </c>
      <c r="V21">
        <v>1.33</v>
      </c>
    </row>
    <row r="22" spans="1:22">
      <c r="A22">
        <v>1465</v>
      </c>
      <c r="B22">
        <v>1000</v>
      </c>
      <c r="C22">
        <v>49.1</v>
      </c>
      <c r="D22" t="s">
        <v>5</v>
      </c>
      <c r="E22">
        <v>9.3899999999999997E-2</v>
      </c>
      <c r="F22">
        <v>0.51202146500000001</v>
      </c>
      <c r="G22">
        <v>0.60744055699999999</v>
      </c>
      <c r="H22">
        <v>1288.1918920000001</v>
      </c>
      <c r="I22">
        <v>0.18899528900000001</v>
      </c>
      <c r="J22">
        <v>1610.239865</v>
      </c>
      <c r="K22">
        <v>0.09</v>
      </c>
      <c r="L22">
        <v>0.05</v>
      </c>
      <c r="M22">
        <v>0.05</v>
      </c>
      <c r="N22">
        <v>0.99322274600000005</v>
      </c>
      <c r="O22">
        <v>7.0870949999999999E-3</v>
      </c>
      <c r="P22">
        <v>6.25E-2</v>
      </c>
      <c r="Q22">
        <v>240.0643518</v>
      </c>
      <c r="R22">
        <v>0.157083835</v>
      </c>
      <c r="S22">
        <v>25763.83784</v>
      </c>
      <c r="T22">
        <v>0.83</v>
      </c>
      <c r="U22">
        <v>0.78</v>
      </c>
      <c r="V22">
        <v>0.8</v>
      </c>
    </row>
    <row r="23" spans="1:22">
      <c r="A23">
        <v>1542</v>
      </c>
      <c r="B23">
        <v>1000</v>
      </c>
      <c r="C23">
        <v>1408.8</v>
      </c>
      <c r="D23" t="s">
        <v>6</v>
      </c>
      <c r="E23">
        <v>8.8900000000000007E-2</v>
      </c>
      <c r="F23">
        <v>0.96931531400000004</v>
      </c>
      <c r="G23">
        <v>1.1279744899999999</v>
      </c>
      <c r="H23">
        <v>656.78199300000006</v>
      </c>
      <c r="I23">
        <v>9.6358860000000005E-2</v>
      </c>
      <c r="J23">
        <v>390.94166250000001</v>
      </c>
      <c r="K23">
        <v>0.16</v>
      </c>
      <c r="L23">
        <v>0.08</v>
      </c>
      <c r="M23">
        <v>0.08</v>
      </c>
      <c r="N23">
        <v>0.98784053800000005</v>
      </c>
      <c r="O23">
        <v>1.174267E-2</v>
      </c>
      <c r="P23">
        <v>4.7619047999999997E-2</v>
      </c>
      <c r="Q23">
        <v>107.5031912</v>
      </c>
      <c r="R23">
        <v>0.140658479</v>
      </c>
      <c r="S23">
        <v>8209.7749129999993</v>
      </c>
      <c r="T23">
        <v>1.74</v>
      </c>
      <c r="U23">
        <v>1.62</v>
      </c>
      <c r="V23">
        <v>1.68</v>
      </c>
    </row>
    <row r="24" spans="1:22">
      <c r="A24">
        <v>325</v>
      </c>
      <c r="B24">
        <v>1000</v>
      </c>
      <c r="C24">
        <v>-5</v>
      </c>
      <c r="D24" t="s">
        <v>5</v>
      </c>
      <c r="E24">
        <v>9.3899999999999997E-2</v>
      </c>
      <c r="F24">
        <v>0.155036016</v>
      </c>
      <c r="G24">
        <v>0.173430258</v>
      </c>
      <c r="H24">
        <v>4511.9001189999999</v>
      </c>
      <c r="I24">
        <v>0.66195717700000001</v>
      </c>
      <c r="J24">
        <v>6635.147234</v>
      </c>
      <c r="K24">
        <v>0.82</v>
      </c>
      <c r="L24">
        <v>0.05</v>
      </c>
      <c r="M24">
        <v>0.77</v>
      </c>
      <c r="N24">
        <v>0.99270632000000003</v>
      </c>
      <c r="O24">
        <v>0.11567029</v>
      </c>
      <c r="P24">
        <v>1.1323529409999999</v>
      </c>
      <c r="Q24">
        <v>535.31420939999998</v>
      </c>
      <c r="R24">
        <v>0.106061319</v>
      </c>
      <c r="S24">
        <v>5859.6105440000001</v>
      </c>
      <c r="T24">
        <v>0.68</v>
      </c>
      <c r="U24">
        <v>0.67</v>
      </c>
      <c r="V24">
        <v>0.68</v>
      </c>
    </row>
    <row r="25" spans="1:22">
      <c r="A25">
        <v>675</v>
      </c>
      <c r="B25">
        <v>1000</v>
      </c>
      <c r="C25">
        <v>297.8</v>
      </c>
      <c r="D25" t="s">
        <v>6</v>
      </c>
      <c r="E25">
        <v>0.11700000000000001</v>
      </c>
      <c r="F25">
        <v>0.700933739</v>
      </c>
      <c r="G25">
        <v>0.83960037099999996</v>
      </c>
      <c r="H25">
        <v>1161.2667570000001</v>
      </c>
      <c r="I25">
        <v>0.17037364399999999</v>
      </c>
      <c r="J25">
        <v>1127.4434530000001</v>
      </c>
      <c r="K25">
        <v>0.1</v>
      </c>
      <c r="L25">
        <v>0.06</v>
      </c>
      <c r="M25">
        <v>0.04</v>
      </c>
      <c r="N25">
        <v>0.99080620200000002</v>
      </c>
      <c r="O25">
        <v>6.3308510000000002E-3</v>
      </c>
      <c r="P25">
        <v>3.8834950999999999E-2</v>
      </c>
      <c r="Q25">
        <v>229.7349107</v>
      </c>
      <c r="R25">
        <v>0.165157897</v>
      </c>
      <c r="S25">
        <v>29031.66893</v>
      </c>
      <c r="T25">
        <v>1.1200000000000001</v>
      </c>
      <c r="U25">
        <v>0.94</v>
      </c>
      <c r="V25">
        <v>1.03</v>
      </c>
    </row>
    <row r="26" spans="1:22">
      <c r="A26">
        <v>886</v>
      </c>
      <c r="B26">
        <v>1000</v>
      </c>
      <c r="C26">
        <v>12.5</v>
      </c>
      <c r="D26" t="s">
        <v>5</v>
      </c>
      <c r="E26">
        <v>0.1113</v>
      </c>
      <c r="F26">
        <v>0.26947008300000003</v>
      </c>
      <c r="G26">
        <v>0.325853489</v>
      </c>
      <c r="H26">
        <v>2846.3712439999999</v>
      </c>
      <c r="I26">
        <v>0.41760141499999998</v>
      </c>
      <c r="J26">
        <v>4447.4550689999996</v>
      </c>
      <c r="K26">
        <v>0.21</v>
      </c>
      <c r="L26">
        <v>0.13</v>
      </c>
      <c r="M26">
        <v>0.08</v>
      </c>
      <c r="N26">
        <v>0.98071808000000005</v>
      </c>
      <c r="O26">
        <v>1.1344267E-2</v>
      </c>
      <c r="P26">
        <v>0.125</v>
      </c>
      <c r="Q26">
        <v>595.56928240000002</v>
      </c>
      <c r="R26">
        <v>0.17303299599999999</v>
      </c>
      <c r="S26">
        <v>35579.640549999996</v>
      </c>
      <c r="T26">
        <v>0.74</v>
      </c>
      <c r="U26">
        <v>0.54</v>
      </c>
      <c r="V26">
        <v>0.64</v>
      </c>
    </row>
    <row r="27" spans="1:22">
      <c r="A27">
        <v>1371</v>
      </c>
      <c r="B27">
        <v>1000</v>
      </c>
      <c r="D27" t="s">
        <v>5</v>
      </c>
      <c r="E27">
        <v>0.1047</v>
      </c>
      <c r="F27">
        <v>0.30167459099999999</v>
      </c>
      <c r="G27">
        <v>0.33059096700000001</v>
      </c>
      <c r="H27">
        <v>2639.2130710000001</v>
      </c>
      <c r="I27">
        <v>0.38720849000000002</v>
      </c>
      <c r="J27">
        <v>4256.7952759999998</v>
      </c>
      <c r="K27">
        <v>0.59</v>
      </c>
      <c r="L27">
        <v>0.34</v>
      </c>
      <c r="M27">
        <v>0.25</v>
      </c>
      <c r="N27">
        <v>0.94996493100000001</v>
      </c>
      <c r="O27">
        <v>3.7473679000000003E-2</v>
      </c>
      <c r="P27">
        <v>0.40322580600000002</v>
      </c>
      <c r="Q27">
        <v>252.9761531</v>
      </c>
      <c r="R27">
        <v>8.7468742000000002E-2</v>
      </c>
      <c r="S27">
        <v>10556.852279999999</v>
      </c>
      <c r="T27">
        <v>0.76</v>
      </c>
      <c r="U27">
        <v>0.47</v>
      </c>
      <c r="V27">
        <v>0.62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B24" sqref="B24"/>
    </sheetView>
  </sheetViews>
  <sheetFormatPr baseColWidth="10" defaultRowHeight="15" x14ac:dyDescent="0"/>
  <cols>
    <col min="1" max="1" width="22.6640625" customWidth="1"/>
    <col min="2" max="2" width="50.33203125" customWidth="1"/>
  </cols>
  <sheetData>
    <row r="1" spans="1:3">
      <c r="A1" t="s">
        <v>176</v>
      </c>
      <c r="B1" t="s">
        <v>175</v>
      </c>
      <c r="C1" t="s">
        <v>174</v>
      </c>
    </row>
    <row r="2" spans="1:3">
      <c r="A2" t="s">
        <v>0</v>
      </c>
      <c r="B2" t="s">
        <v>173</v>
      </c>
      <c r="C2" t="s">
        <v>146</v>
      </c>
    </row>
    <row r="3" spans="1:3">
      <c r="A3" t="s">
        <v>1</v>
      </c>
      <c r="B3" t="s">
        <v>172</v>
      </c>
      <c r="C3" t="s">
        <v>146</v>
      </c>
    </row>
    <row r="4" spans="1:3">
      <c r="A4" t="s">
        <v>142</v>
      </c>
      <c r="B4" t="s">
        <v>171</v>
      </c>
      <c r="C4" t="s">
        <v>170</v>
      </c>
    </row>
    <row r="5" spans="1:3">
      <c r="A5" t="s">
        <v>2</v>
      </c>
      <c r="B5" t="s">
        <v>169</v>
      </c>
      <c r="C5" t="s">
        <v>146</v>
      </c>
    </row>
    <row r="6" spans="1:3">
      <c r="A6" t="s">
        <v>141</v>
      </c>
      <c r="B6" t="s">
        <v>168</v>
      </c>
      <c r="C6" t="s">
        <v>167</v>
      </c>
    </row>
    <row r="7" spans="1:3">
      <c r="A7" t="s">
        <v>140</v>
      </c>
      <c r="B7" t="s">
        <v>166</v>
      </c>
      <c r="C7" t="s">
        <v>164</v>
      </c>
    </row>
    <row r="8" spans="1:3">
      <c r="A8" t="s">
        <v>139</v>
      </c>
      <c r="B8" t="s">
        <v>165</v>
      </c>
      <c r="C8" t="s">
        <v>164</v>
      </c>
    </row>
    <row r="9" spans="1:3">
      <c r="A9" t="s">
        <v>3</v>
      </c>
      <c r="B9" t="s">
        <v>163</v>
      </c>
      <c r="C9" t="s">
        <v>150</v>
      </c>
    </row>
    <row r="10" spans="1:3">
      <c r="A10" t="s">
        <v>138</v>
      </c>
      <c r="B10" t="s">
        <v>162</v>
      </c>
      <c r="C10" t="s">
        <v>148</v>
      </c>
    </row>
    <row r="11" spans="1:3">
      <c r="A11" t="s">
        <v>137</v>
      </c>
      <c r="B11" t="s">
        <v>161</v>
      </c>
      <c r="C11" t="s">
        <v>160</v>
      </c>
    </row>
    <row r="12" spans="1:3">
      <c r="A12" t="s">
        <v>136</v>
      </c>
      <c r="B12" t="s">
        <v>159</v>
      </c>
      <c r="C12" t="s">
        <v>156</v>
      </c>
    </row>
    <row r="13" spans="1:3">
      <c r="A13" t="s">
        <v>135</v>
      </c>
      <c r="B13" t="s">
        <v>158</v>
      </c>
      <c r="C13" t="s">
        <v>156</v>
      </c>
    </row>
    <row r="14" spans="1:3">
      <c r="A14" t="s">
        <v>134</v>
      </c>
      <c r="B14" t="s">
        <v>157</v>
      </c>
      <c r="C14" t="s">
        <v>156</v>
      </c>
    </row>
    <row r="15" spans="1:3">
      <c r="A15" t="s">
        <v>133</v>
      </c>
      <c r="B15" t="s">
        <v>155</v>
      </c>
      <c r="C15" t="s">
        <v>148</v>
      </c>
    </row>
    <row r="16" spans="1:3">
      <c r="A16" t="s">
        <v>132</v>
      </c>
      <c r="B16" t="s">
        <v>154</v>
      </c>
      <c r="C16" t="s">
        <v>148</v>
      </c>
    </row>
    <row r="17" spans="1:3">
      <c r="A17" t="s">
        <v>131</v>
      </c>
      <c r="B17" t="s">
        <v>153</v>
      </c>
      <c r="C17" t="s">
        <v>152</v>
      </c>
    </row>
    <row r="18" spans="1:3">
      <c r="A18" t="s">
        <v>4</v>
      </c>
      <c r="B18" t="s">
        <v>151</v>
      </c>
      <c r="C18" t="s">
        <v>150</v>
      </c>
    </row>
    <row r="19" spans="1:3">
      <c r="A19" t="s">
        <v>130</v>
      </c>
      <c r="B19" t="s">
        <v>149</v>
      </c>
      <c r="C19" t="s">
        <v>148</v>
      </c>
    </row>
    <row r="20" spans="1:3">
      <c r="A20" t="s">
        <v>129</v>
      </c>
      <c r="B20" t="s">
        <v>147</v>
      </c>
      <c r="C20" t="s">
        <v>146</v>
      </c>
    </row>
    <row r="21" spans="1:3">
      <c r="A21" t="s">
        <v>128</v>
      </c>
      <c r="B21" t="s">
        <v>145</v>
      </c>
      <c r="C21" t="s">
        <v>143</v>
      </c>
    </row>
    <row r="22" spans="1:3">
      <c r="A22" t="s">
        <v>127</v>
      </c>
      <c r="B22" t="s">
        <v>145</v>
      </c>
      <c r="C22" t="s">
        <v>143</v>
      </c>
    </row>
    <row r="23" spans="1:3">
      <c r="A23" t="s">
        <v>126</v>
      </c>
      <c r="B23" t="s">
        <v>144</v>
      </c>
      <c r="C23" t="s">
        <v>143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Cover page</vt:lpstr>
      <vt:lpstr>Table S1</vt:lpstr>
      <vt:lpstr>Table S2</vt:lpstr>
      <vt:lpstr>Table S3</vt:lpstr>
      <vt:lpstr>Table S4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Seth K Thompson</dc:creator>
  <cp:lastModifiedBy>Heiko</cp:lastModifiedBy>
  <dcterms:created xsi:type="dcterms:W3CDTF">2020-01-02T21:45:08Z</dcterms:created>
  <dcterms:modified xsi:type="dcterms:W3CDTF">2020-08-03T14:55:07Z</dcterms:modified>
</cp:coreProperties>
</file>