
<file path=[Content_Types].xml><?xml version="1.0" encoding="utf-8"?>
<Types xmlns="http://schemas.openxmlformats.org/package/2006/content-types">
  <Default Extension="xml" ContentType="application/xml"/>
  <Default Extension="docx" ContentType="application/vnd.openxmlformats-officedocument.wordprocessingml.document"/>
  <Default Extension="vml" ContentType="application/vnd.openxmlformats-officedocument.vmlDrawing"/>
  <Default Extension="emf" ContentType="image/x-emf"/>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22221"/>
  <workbookPr showInkAnnotation="0" autoCompressPictures="0"/>
  <bookViews>
    <workbookView xWindow="2820" yWindow="1040" windowWidth="35100" windowHeight="22440"/>
  </bookViews>
  <sheets>
    <sheet name="Owen tube calculations" sheetId="14" r:id="rId1"/>
    <sheet name="Owen tube theory" sheetId="15"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3" i="14" l="1"/>
  <c r="E24" i="14"/>
  <c r="H27" i="14"/>
  <c r="E27" i="14"/>
  <c r="H26" i="14"/>
  <c r="E26" i="14"/>
  <c r="H25" i="14"/>
  <c r="E25" i="14"/>
  <c r="H24" i="14"/>
  <c r="H23" i="14"/>
  <c r="H22" i="14"/>
  <c r="G27" i="14"/>
  <c r="A30" i="14"/>
  <c r="F27" i="14"/>
  <c r="G26" i="14"/>
  <c r="F26" i="14"/>
  <c r="G25" i="14"/>
  <c r="F25" i="14"/>
  <c r="G24" i="14"/>
  <c r="F24" i="14"/>
  <c r="G23" i="14"/>
  <c r="F23" i="14"/>
  <c r="G22" i="14"/>
  <c r="I22" i="14"/>
  <c r="J22" i="14"/>
  <c r="I23" i="14"/>
  <c r="J23" i="14"/>
  <c r="K23" i="14"/>
  <c r="I24" i="14"/>
  <c r="J24" i="14"/>
  <c r="K24" i="14"/>
  <c r="K22" i="14"/>
  <c r="L24" i="14"/>
  <c r="M24" i="14"/>
  <c r="D22" i="14"/>
  <c r="L22" i="14"/>
  <c r="M22" i="14"/>
  <c r="N23" i="14"/>
  <c r="O23" i="14"/>
  <c r="Q23" i="14"/>
  <c r="I25" i="14"/>
  <c r="J25" i="14"/>
  <c r="K25" i="14"/>
  <c r="L25" i="14"/>
  <c r="M25" i="14"/>
  <c r="L23" i="14"/>
  <c r="M23" i="14"/>
  <c r="N24" i="14"/>
  <c r="O24" i="14"/>
  <c r="Q24" i="14"/>
  <c r="I26" i="14"/>
  <c r="J26" i="14"/>
  <c r="K26" i="14"/>
  <c r="L26" i="14"/>
  <c r="M26" i="14"/>
  <c r="N25" i="14"/>
  <c r="O25" i="14"/>
  <c r="Q25" i="14"/>
  <c r="N26" i="14"/>
  <c r="O26" i="14"/>
  <c r="Q26" i="14"/>
  <c r="M29" i="14"/>
  <c r="O27" i="14"/>
  <c r="Q27" i="14"/>
  <c r="M30" i="14"/>
  <c r="M31" i="14"/>
  <c r="C30" i="14"/>
  <c r="F30" i="14"/>
  <c r="N31" i="14"/>
  <c r="N30" i="14"/>
  <c r="N29" i="14"/>
  <c r="P24" i="14"/>
  <c r="P25" i="14"/>
  <c r="P26" i="14"/>
  <c r="P23" i="14"/>
  <c r="N22" i="14"/>
  <c r="F29" i="14"/>
  <c r="R23" i="14"/>
  <c r="R24" i="14"/>
  <c r="R25" i="14"/>
  <c r="R26" i="14"/>
  <c r="R27" i="14"/>
</calcChain>
</file>

<file path=xl/comments1.xml><?xml version="1.0" encoding="utf-8"?>
<comments xmlns="http://schemas.openxmlformats.org/spreadsheetml/2006/main">
  <authors>
    <author>lsanford</author>
  </authors>
  <commentList>
    <comment ref="A21" authorId="0">
      <text>
        <r>
          <rPr>
            <b/>
            <sz val="9"/>
            <color indexed="81"/>
            <rFont val="Tahoma"/>
            <family val="2"/>
          </rPr>
          <t>lsanford:</t>
        </r>
        <r>
          <rPr>
            <sz val="9"/>
            <color indexed="81"/>
            <rFont val="Tahoma"/>
            <family val="2"/>
          </rPr>
          <t xml:space="preserve">
Samples are numbered from 1 to 5 in this case.  Sample 0 refers to an estimate of conditions in the tube immediately after sampling.  Sample 5 is collected immediately after sample 4, representing (operationally) non-settling material.</t>
        </r>
      </text>
    </comment>
    <comment ref="B21" authorId="0">
      <text>
        <r>
          <rPr>
            <b/>
            <sz val="9"/>
            <color indexed="81"/>
            <rFont val="Tahoma"/>
            <family val="2"/>
          </rPr>
          <t>lsanford:</t>
        </r>
        <r>
          <rPr>
            <sz val="9"/>
            <color indexed="81"/>
            <rFont val="Tahoma"/>
            <family val="2"/>
          </rPr>
          <t xml:space="preserve">
The total volume of each sample must be measured in order to determine the depth interval occupied by that sample.
</t>
        </r>
      </text>
    </comment>
    <comment ref="C21" authorId="0">
      <text>
        <r>
          <rPr>
            <b/>
            <sz val="9"/>
            <color indexed="81"/>
            <rFont val="Tahoma"/>
            <family val="2"/>
          </rPr>
          <t>lsanford:</t>
        </r>
        <r>
          <rPr>
            <sz val="9"/>
            <color indexed="81"/>
            <rFont val="Tahoma"/>
            <family val="2"/>
          </rPr>
          <t xml:space="preserve">
Total suspended solids concentration is determined by standard methods.  Care must be taken to thoroughly homogenize the sample if splits are taken.  Samples 1 and 2, especially, often contain rapidly settling flocs, silts, or sands.</t>
        </r>
      </text>
    </comment>
    <comment ref="D21" authorId="0">
      <text>
        <r>
          <rPr>
            <b/>
            <sz val="9"/>
            <color indexed="81"/>
            <rFont val="Tahoma"/>
            <family val="2"/>
          </rPr>
          <t>lsanford:</t>
        </r>
        <r>
          <rPr>
            <sz val="9"/>
            <color indexed="81"/>
            <rFont val="Tahoma"/>
            <family val="2"/>
          </rPr>
          <t xml:space="preserve">
Measured sampling times, in minutes. The sample 0 time is estimated as 1 sec because the log of 0 is undefined.
</t>
        </r>
      </text>
    </comment>
    <comment ref="E21" authorId="0">
      <text>
        <r>
          <rPr>
            <b/>
            <sz val="9"/>
            <color indexed="81"/>
            <rFont val="Tahoma"/>
            <family val="2"/>
          </rPr>
          <t>lsanford:</t>
        </r>
        <r>
          <rPr>
            <sz val="9"/>
            <color indexed="81"/>
            <rFont val="Tahoma"/>
            <family val="2"/>
          </rPr>
          <t xml:space="preserve">
Total mass of solids in each sample, calculated as volume times concentration.</t>
        </r>
      </text>
    </comment>
    <comment ref="F21" authorId="0">
      <text>
        <r>
          <rPr>
            <b/>
            <sz val="9"/>
            <color indexed="81"/>
            <rFont val="Tahoma"/>
            <family val="2"/>
          </rPr>
          <t>lsanford:</t>
        </r>
        <r>
          <rPr>
            <sz val="9"/>
            <color indexed="81"/>
            <rFont val="Tahoma"/>
            <family val="2"/>
          </rPr>
          <t xml:space="preserve">
Height of sample, calculated as volume divided by cross-sectional area.</t>
        </r>
      </text>
    </comment>
    <comment ref="G21" authorId="0">
      <text>
        <r>
          <rPr>
            <b/>
            <sz val="9"/>
            <color indexed="81"/>
            <rFont val="Tahoma"/>
            <family val="2"/>
          </rPr>
          <t>lsanford:</t>
        </r>
        <r>
          <rPr>
            <sz val="9"/>
            <color indexed="81"/>
            <rFont val="Tahoma"/>
            <family val="2"/>
          </rPr>
          <t xml:space="preserve">
Maximum possible depth of fall of particles in this sample, calculated by accumulating the sample heights from the last sample back to sample 0.  Because this is a bottom withdrawal tube, the maximum possible depth of fall decreases with each sample.</t>
        </r>
      </text>
    </comment>
    <comment ref="H21" authorId="0">
      <text>
        <r>
          <rPr>
            <b/>
            <sz val="9"/>
            <color indexed="81"/>
            <rFont val="Tahoma"/>
            <family val="2"/>
          </rPr>
          <t>lsanford:</t>
        </r>
        <r>
          <rPr>
            <sz val="9"/>
            <color indexed="81"/>
            <rFont val="Tahoma"/>
            <family val="2"/>
          </rPr>
          <t xml:space="preserve">
Cumulative TSS mass left after this sample is taken, calculated by accumulating the sample masses from the last sample back to sample 0. Sample 0 is the original mass of sediment in the tube.</t>
        </r>
      </text>
    </comment>
    <comment ref="I21" authorId="0">
      <text>
        <r>
          <rPr>
            <b/>
            <sz val="9"/>
            <color indexed="81"/>
            <rFont val="Tahoma"/>
            <family val="2"/>
          </rPr>
          <t>lsanford:</t>
        </r>
        <r>
          <rPr>
            <sz val="9"/>
            <color indexed="81"/>
            <rFont val="Tahoma"/>
            <family val="2"/>
          </rPr>
          <t xml:space="preserve">
Depth correction factor to be applied to data from each sample, to account for the mass that would have settled into this sample had the original depth remained constant (at 1 m in this case), and for the additional time it would have taken to fall that far.</t>
        </r>
      </text>
    </comment>
    <comment ref="J21" authorId="0">
      <text>
        <r>
          <rPr>
            <b/>
            <sz val="9"/>
            <color indexed="81"/>
            <rFont val="Tahoma"/>
            <family val="2"/>
          </rPr>
          <t>lsanford:</t>
        </r>
        <r>
          <rPr>
            <sz val="9"/>
            <color indexed="81"/>
            <rFont val="Tahoma"/>
            <family val="2"/>
          </rPr>
          <t xml:space="preserve">
Mass of each sample corrected for the bottom withdrawal shortening of the water column.</t>
        </r>
      </text>
    </comment>
    <comment ref="K21" authorId="0">
      <text>
        <r>
          <rPr>
            <b/>
            <sz val="9"/>
            <color indexed="81"/>
            <rFont val="Tahoma"/>
            <family val="2"/>
          </rPr>
          <t>lsanford:</t>
        </r>
        <r>
          <rPr>
            <sz val="9"/>
            <color indexed="81"/>
            <rFont val="Tahoma"/>
            <family val="2"/>
          </rPr>
          <t xml:space="preserve">
Cumulative fraction of total mass in the tube present in each sample, corrected for water column shortening due to bottom withdrawal.  Calculated by accumulating mass starting at the last sample and working back to time 0, then normalizing by the total corrected mass in the tube.</t>
        </r>
      </text>
    </comment>
    <comment ref="L21" authorId="0">
      <text>
        <r>
          <rPr>
            <b/>
            <sz val="9"/>
            <color indexed="81"/>
            <rFont val="Tahoma"/>
            <family val="2"/>
          </rPr>
          <t>lsanford:</t>
        </r>
        <r>
          <rPr>
            <sz val="9"/>
            <color indexed="81"/>
            <rFont val="Tahoma"/>
            <family val="2"/>
          </rPr>
          <t xml:space="preserve">
Sample times, corrected for the effect of bottom withdrawal on water column height.  This is the time it would have taken a sample of this composition to settle the original column height (1 m in this case).</t>
        </r>
      </text>
    </comment>
    <comment ref="M21" authorId="0">
      <text>
        <r>
          <rPr>
            <b/>
            <sz val="9"/>
            <color indexed="81"/>
            <rFont val="Tahoma"/>
            <family val="2"/>
          </rPr>
          <t>lsanford:</t>
        </r>
        <r>
          <rPr>
            <sz val="9"/>
            <color indexed="81"/>
            <rFont val="Tahoma"/>
            <family val="2"/>
          </rPr>
          <t xml:space="preserve">
log10 of corrected time, in preparation for differentiation as described on theory page</t>
        </r>
      </text>
    </comment>
    <comment ref="N21" authorId="0">
      <text>
        <r>
          <rPr>
            <b/>
            <sz val="9"/>
            <color indexed="81"/>
            <rFont val="Tahoma"/>
            <family val="2"/>
          </rPr>
          <t>lsanford:</t>
        </r>
        <r>
          <rPr>
            <sz val="9"/>
            <color indexed="81"/>
            <rFont val="Tahoma"/>
            <family val="2"/>
          </rPr>
          <t xml:space="preserve">
calculation of eq 6 on theory page, using forward (backward) difference for first (last) points and central differences for intermediate points.</t>
        </r>
      </text>
    </comment>
    <comment ref="O21" authorId="0">
      <text>
        <r>
          <rPr>
            <b/>
            <sz val="9"/>
            <color indexed="81"/>
            <rFont val="Tahoma"/>
            <family val="2"/>
          </rPr>
          <t>lsanford:</t>
        </r>
        <r>
          <rPr>
            <sz val="9"/>
            <color indexed="81"/>
            <rFont val="Tahoma"/>
            <family val="2"/>
          </rPr>
          <t xml:space="preserve">
Calculation of eq. 8 on theory page. Represents the cumulative percentage of TSS settling faster than the corresponding ws.</t>
        </r>
      </text>
    </comment>
    <comment ref="P21" authorId="0">
      <text>
        <r>
          <rPr>
            <b/>
            <sz val="9"/>
            <color indexed="81"/>
            <rFont val="Tahoma"/>
            <family val="2"/>
          </rPr>
          <t>lsanford:</t>
        </r>
        <r>
          <rPr>
            <sz val="9"/>
            <color indexed="81"/>
            <rFont val="Tahoma"/>
            <family val="2"/>
          </rPr>
          <t xml:space="preserve">
Settling velocity corrsponding to corrected time point, as in eq. 3 on theory page</t>
        </r>
      </text>
    </comment>
    <comment ref="Q21" authorId="0">
      <text>
        <r>
          <rPr>
            <b/>
            <sz val="9"/>
            <color indexed="81"/>
            <rFont val="Tahoma"/>
            <family val="2"/>
          </rPr>
          <t>lsanford:</t>
        </r>
        <r>
          <rPr>
            <sz val="9"/>
            <color indexed="81"/>
            <rFont val="Tahoma"/>
            <family val="2"/>
          </rPr>
          <t xml:space="preserve">
Histogram (frequency) distribution of settling material.  Represents the fraction settling between the corresponding settling velocity and the next higher value.</t>
        </r>
      </text>
    </comment>
    <comment ref="R21" authorId="0">
      <text>
        <r>
          <rPr>
            <b/>
            <sz val="9"/>
            <color indexed="81"/>
            <rFont val="Tahoma"/>
            <family val="2"/>
          </rPr>
          <t>lsanford:</t>
        </r>
        <r>
          <rPr>
            <sz val="9"/>
            <color indexed="81"/>
            <rFont val="Tahoma"/>
            <family val="2"/>
          </rPr>
          <t xml:space="preserve">
Frequency distribution multiplied by the average total TSS concentration in the tube.</t>
        </r>
      </text>
    </comment>
    <comment ref="C27" authorId="0">
      <text>
        <r>
          <rPr>
            <b/>
            <sz val="9"/>
            <color indexed="81"/>
            <rFont val="Tahoma"/>
            <family val="2"/>
          </rPr>
          <t>lsanford:</t>
        </r>
        <r>
          <rPr>
            <sz val="9"/>
            <color indexed="81"/>
            <rFont val="Tahoma"/>
            <family val="2"/>
          </rPr>
          <t xml:space="preserve">
Sometimes (not in the present case) the TSS concentration in the last sample is higher than the next to last sample.  We interpret this to mean that the tube contained some positively buoyant particles.  We correct for it by setting the last sample concentration equal to the next to last sample concentration and calling the remainder "floaters".</t>
        </r>
      </text>
    </comment>
    <comment ref="M29" authorId="0">
      <text>
        <r>
          <rPr>
            <b/>
            <sz val="9"/>
            <color indexed="81"/>
            <rFont val="Tahoma"/>
            <family val="2"/>
          </rPr>
          <t>lsanford:</t>
        </r>
        <r>
          <rPr>
            <sz val="9"/>
            <color indexed="81"/>
            <rFont val="Tahoma"/>
            <family val="2"/>
          </rPr>
          <t xml:space="preserve">
Fraction settling faster than the minimum resolvable value (0.06 mm/s in this case)</t>
        </r>
      </text>
    </comment>
    <comment ref="R29" authorId="0">
      <text>
        <r>
          <rPr>
            <b/>
            <sz val="9"/>
            <color indexed="81"/>
            <rFont val="Tahoma"/>
            <family val="2"/>
          </rPr>
          <t>lsanford:</t>
        </r>
        <r>
          <rPr>
            <sz val="9"/>
            <color indexed="81"/>
            <rFont val="Tahoma"/>
            <family val="2"/>
          </rPr>
          <t xml:space="preserve">
Approximate median settling velocity of the fraction settling faster than the minimum resolvable value (0.06 mm/s in this case)</t>
        </r>
      </text>
    </comment>
    <comment ref="M30" authorId="0">
      <text>
        <r>
          <rPr>
            <b/>
            <sz val="9"/>
            <color indexed="81"/>
            <rFont val="Tahoma"/>
            <family val="2"/>
          </rPr>
          <t>lsanford:</t>
        </r>
        <r>
          <rPr>
            <sz val="9"/>
            <color indexed="81"/>
            <rFont val="Tahoma"/>
            <family val="2"/>
          </rPr>
          <t xml:space="preserve">
Fraction settling slower than the minimum resolvable value (0.06 mm/s in this case)</t>
        </r>
      </text>
    </comment>
    <comment ref="R30" authorId="0">
      <text>
        <r>
          <rPr>
            <b/>
            <sz val="9"/>
            <color indexed="81"/>
            <rFont val="Tahoma"/>
            <family val="2"/>
          </rPr>
          <t>lsanford:</t>
        </r>
        <r>
          <rPr>
            <sz val="9"/>
            <color indexed="81"/>
            <rFont val="Tahoma"/>
            <family val="2"/>
          </rPr>
          <t xml:space="preserve">
Approximate median settling velocity of the total sample.</t>
        </r>
      </text>
    </comment>
  </commentList>
</comments>
</file>

<file path=xl/sharedStrings.xml><?xml version="1.0" encoding="utf-8"?>
<sst xmlns="http://schemas.openxmlformats.org/spreadsheetml/2006/main" count="41" uniqueCount="39">
  <si>
    <t>Sample#</t>
  </si>
  <si>
    <t>Samp. Vol. (ml)</t>
  </si>
  <si>
    <t>Height of sample (m)</t>
  </si>
  <si>
    <t>Depth of fall (m)</t>
  </si>
  <si>
    <t>Depth factor</t>
  </si>
  <si>
    <t>Corr. Cumul. fraction</t>
  </si>
  <si>
    <t>Corr. time (min.)</t>
  </si>
  <si>
    <t>log(corr. time)</t>
  </si>
  <si>
    <t>log(e)* dcumfrac /d(logt)</t>
  </si>
  <si>
    <t>cumulativ distr</t>
  </si>
  <si>
    <t>ws (mm/s)</t>
  </si>
  <si>
    <t>freq distr</t>
  </si>
  <si>
    <t>Area (cm^2)</t>
  </si>
  <si>
    <t>Tot. Vol.</t>
  </si>
  <si>
    <t>conc distr</t>
  </si>
  <si>
    <t>63+</t>
  </si>
  <si>
    <t>&lt;0.06</t>
  </si>
  <si>
    <t>TSS (mg/l)</t>
    <phoneticPr fontId="2" type="noConversion"/>
  </si>
  <si>
    <t>TSS Mass (mg)</t>
    <phoneticPr fontId="2" type="noConversion"/>
  </si>
  <si>
    <t>Settling particles</t>
  </si>
  <si>
    <t>Non-settling particles</t>
  </si>
  <si>
    <t>Total particles</t>
  </si>
  <si>
    <t>ws50 settling</t>
  </si>
  <si>
    <t>ws50 total</t>
  </si>
  <si>
    <t>Measured Inputs</t>
  </si>
  <si>
    <t>Sample Time (min)</t>
  </si>
  <si>
    <t>Cumul. mass (mg)</t>
  </si>
  <si>
    <t>Corr. Cumul. mass (mg)</t>
  </si>
  <si>
    <t>Corrections to original calculations to compensate for water column shortening during bottom withdrawal</t>
  </si>
  <si>
    <t>Fraction of</t>
  </si>
  <si>
    <t>Calculations based on bottom withdrawal tube theory as summarized in the "Owen tube theory" worksheet.</t>
  </si>
  <si>
    <t>Calculations based on measured inputs</t>
  </si>
  <si>
    <r>
      <t>*</t>
    </r>
    <r>
      <rPr>
        <sz val="10"/>
        <rFont val="Lucida Grande"/>
      </rPr>
      <t>﻿</t>
    </r>
    <r>
      <rPr>
        <sz val="10"/>
        <rFont val="Times New Roman"/>
      </rPr>
      <t>Corresponding author. Email: bcrump@umces.edu</t>
    </r>
  </si>
  <si>
    <t>The following supplement accompanies the article</t>
  </si>
  <si>
    <t>Marine Ecology Progress Series 486:23–35 (2013)</t>
  </si>
  <si>
    <r>
      <rPr>
        <b/>
        <sz val="10"/>
        <rFont val="Arial"/>
        <family val="2"/>
      </rPr>
      <t xml:space="preserve">Supplement. </t>
    </r>
    <r>
      <rPr>
        <sz val="10"/>
        <rFont val="Arial"/>
      </rPr>
      <t xml:space="preserve">This spreadsheet is an example implementation of the procedure used to determine the settling velocity distributions reported in Malpezzi et al. </t>
    </r>
    <r>
      <rPr>
        <sz val="10"/>
        <rFont val="Arial"/>
      </rPr>
      <t>(</t>
    </r>
    <r>
      <rPr>
        <sz val="10"/>
        <rFont val="Arial"/>
      </rPr>
      <t>2013</t>
    </r>
    <r>
      <rPr>
        <sz val="10"/>
        <rFont val="Arial"/>
      </rPr>
      <t>),</t>
    </r>
    <r>
      <rPr>
        <sz val="10"/>
        <rFont val="Arial"/>
      </rPr>
      <t xml:space="preserve"> MEPS. It is a heavily annotated "living spreadsheet", meant to provided interested readers with a working version that can be adapted for their own use. A user need only edit the columns under "Measured inputs" to achieve an analysis of the settling velocity distribution of their own data. The TSS column could also be particulate concentration of some other quantity of interest, such as POM. For more explanation of each column, hover the pointer over the column headings in row 21</t>
    </r>
  </si>
  <si>
    <r>
      <rPr>
        <b/>
        <sz val="14"/>
        <rFont val="Lucida Grande"/>
      </rPr>
      <t>﻿</t>
    </r>
    <r>
      <rPr>
        <b/>
        <sz val="14"/>
        <rFont val="Times New Roman Bold"/>
      </rPr>
      <t>Abundance and distribution of transparent exopolymer particles in the estuarine turbidity maximum of Chesapeake Bay</t>
    </r>
  </si>
  <si>
    <r>
      <rPr>
        <b/>
        <sz val="12"/>
        <rFont val="Lucida Grande"/>
      </rPr>
      <t>﻿</t>
    </r>
    <r>
      <rPr>
        <b/>
        <sz val="12"/>
        <rFont val="Times New Roman Bold"/>
      </rPr>
      <t>Michael A. Malpezzi, Lawrence P. Sanford, Byron C. Crump*</t>
    </r>
  </si>
  <si>
    <r>
      <rPr>
        <b/>
        <vertAlign val="superscript"/>
        <sz val="10"/>
        <rFont val="Lucida Grande"/>
      </rPr>
      <t>﻿</t>
    </r>
    <r>
      <rPr>
        <b/>
        <sz val="10"/>
        <rFont val="Times New Roman Bold"/>
      </rPr>
      <t>University of Maryland Center for Environmental Science Horn Point Laboratory, Cambridge, Maryland 21613, USA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</si>
</sst>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quot;$&quot;#,##0\)"/>
    <numFmt numFmtId="165" formatCode="0.0"/>
    <numFmt numFmtId="166" formatCode="0.0000"/>
  </numFmts>
  <fonts count="24" x14ac:knownFonts="1">
    <font>
      <sz val="10"/>
      <name val="Arial"/>
    </font>
    <font>
      <sz val="8"/>
      <name val="Arial"/>
    </font>
    <font>
      <sz val="10"/>
      <name val="Arial"/>
    </font>
    <font>
      <sz val="10"/>
      <name val="Verdana"/>
      <family val="2"/>
    </font>
    <font>
      <b/>
      <sz val="10"/>
      <name val="Arial"/>
      <family val="2"/>
    </font>
    <font>
      <sz val="9"/>
      <color indexed="81"/>
      <name val="Tahoma"/>
      <family val="2"/>
    </font>
    <font>
      <b/>
      <sz val="9"/>
      <color indexed="81"/>
      <name val="Tahoma"/>
      <family val="2"/>
    </font>
    <font>
      <sz val="9"/>
      <name val="Geneva"/>
    </font>
    <font>
      <sz val="10"/>
      <name val="Geneva"/>
    </font>
    <font>
      <i/>
      <sz val="10"/>
      <name val="Geneva"/>
    </font>
    <font>
      <b/>
      <sz val="14"/>
      <name val="Times New Roman"/>
    </font>
    <font>
      <b/>
      <sz val="12"/>
      <name val="Times New Roman"/>
    </font>
    <font>
      <b/>
      <vertAlign val="superscript"/>
      <sz val="10"/>
      <name val="Times New Roman"/>
    </font>
    <font>
      <b/>
      <sz val="10"/>
      <name val="Times New Roman"/>
    </font>
    <font>
      <b/>
      <i/>
      <sz val="10"/>
      <name val="Times New Roman"/>
    </font>
    <font>
      <sz val="10"/>
      <name val="Lucida Grande"/>
    </font>
    <font>
      <sz val="10"/>
      <name val="Times New Roman"/>
    </font>
    <font>
      <i/>
      <sz val="10"/>
      <name val="Times New Roman"/>
    </font>
    <font>
      <b/>
      <sz val="14"/>
      <name val="Lucida Grande"/>
    </font>
    <font>
      <b/>
      <sz val="14"/>
      <name val="Times New Roman Bold"/>
    </font>
    <font>
      <b/>
      <sz val="12"/>
      <name val="Lucida Grande"/>
    </font>
    <font>
      <b/>
      <sz val="12"/>
      <name val="Times New Roman Bold"/>
    </font>
    <font>
      <b/>
      <vertAlign val="superscript"/>
      <sz val="10"/>
      <name val="Lucida Grande"/>
    </font>
    <font>
      <b/>
      <sz val="10"/>
      <name val="Times New Roman Bold"/>
    </font>
  </fonts>
  <fills count="6">
    <fill>
      <patternFill patternType="none"/>
    </fill>
    <fill>
      <patternFill patternType="gray125"/>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6"/>
        <bgColor indexed="64"/>
      </patternFill>
    </fill>
  </fills>
  <borders count="2">
    <border>
      <left/>
      <right/>
      <top/>
      <bottom/>
      <diagonal/>
    </border>
    <border>
      <left/>
      <right/>
      <top/>
      <bottom style="medium">
        <color auto="1"/>
      </bottom>
      <diagonal/>
    </border>
  </borders>
  <cellStyleXfs count="6">
    <xf numFmtId="0" fontId="0" fillId="0" borderId="0">
      <alignment vertical="top"/>
    </xf>
    <xf numFmtId="3" fontId="2" fillId="0" borderId="0" applyFont="0" applyFill="0" applyBorder="0" applyAlignment="0" applyProtection="0"/>
    <xf numFmtId="164"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7" fillId="0" borderId="0"/>
  </cellStyleXfs>
  <cellXfs count="41">
    <xf numFmtId="0" fontId="0" fillId="0" borderId="0" xfId="0" applyAlignment="1"/>
    <xf numFmtId="0" fontId="0" fillId="0" borderId="0" xfId="0" applyFill="1" applyAlignment="1"/>
    <xf numFmtId="0" fontId="0" fillId="0" borderId="0" xfId="0" applyFill="1" applyAlignment="1">
      <alignment horizontal="center" wrapText="1"/>
    </xf>
    <xf numFmtId="165" fontId="0" fillId="0" borderId="0" xfId="0" applyNumberFormat="1" applyFill="1" applyAlignment="1"/>
    <xf numFmtId="0" fontId="3" fillId="0" borderId="0" xfId="0" applyFont="1" applyFill="1" applyAlignment="1"/>
    <xf numFmtId="165" fontId="0" fillId="0" borderId="0" xfId="0" applyNumberFormat="1" applyFont="1" applyAlignment="1">
      <alignment horizontal="center"/>
    </xf>
    <xf numFmtId="165" fontId="0" fillId="0" borderId="0" xfId="0" quotePrefix="1" applyNumberFormat="1" applyFont="1" applyAlignment="1">
      <alignment horizontal="center"/>
    </xf>
    <xf numFmtId="2" fontId="0" fillId="0" borderId="0" xfId="4" applyFont="1" applyFill="1"/>
    <xf numFmtId="0" fontId="0" fillId="2" borderId="0" xfId="0" applyFont="1" applyFill="1" applyAlignment="1">
      <alignment horizontal="center" wrapText="1"/>
    </xf>
    <xf numFmtId="0" fontId="0" fillId="3" borderId="0" xfId="0" applyFont="1" applyFill="1" applyAlignment="1">
      <alignment horizontal="center" wrapText="1"/>
    </xf>
    <xf numFmtId="0" fontId="0" fillId="4" borderId="0" xfId="0" applyFont="1" applyFill="1" applyAlignment="1">
      <alignment horizontal="center" wrapText="1"/>
    </xf>
    <xf numFmtId="0" fontId="0" fillId="5" borderId="0" xfId="0" applyFont="1" applyFill="1" applyAlignment="1">
      <alignment horizontal="center" wrapText="1"/>
    </xf>
    <xf numFmtId="0" fontId="0" fillId="0" borderId="0" xfId="0" applyFont="1" applyFill="1" applyAlignment="1"/>
    <xf numFmtId="166" fontId="0" fillId="0" borderId="0" xfId="0" applyNumberFormat="1" applyFont="1" applyFill="1" applyAlignment="1"/>
    <xf numFmtId="2" fontId="0" fillId="0" borderId="0" xfId="0" applyNumberFormat="1" applyFont="1" applyFill="1" applyAlignment="1"/>
    <xf numFmtId="165" fontId="0" fillId="0" borderId="0" xfId="0" applyNumberFormat="1" applyFont="1" applyFill="1" applyAlignment="1"/>
    <xf numFmtId="0" fontId="0" fillId="0" borderId="0" xfId="0" applyFont="1" applyFill="1" applyAlignment="1">
      <alignment horizontal="right"/>
    </xf>
    <xf numFmtId="0" fontId="0" fillId="0" borderId="0" xfId="0" applyFont="1" applyAlignment="1"/>
    <xf numFmtId="1" fontId="0" fillId="0" borderId="0" xfId="0" applyNumberFormat="1" applyFont="1" applyFill="1" applyAlignment="1"/>
    <xf numFmtId="2" fontId="0" fillId="0" borderId="0" xfId="0" applyNumberFormat="1" applyFont="1" applyAlignment="1"/>
    <xf numFmtId="0" fontId="8" fillId="0" borderId="0" xfId="5" applyFont="1" applyAlignment="1">
      <alignment horizontal="center"/>
    </xf>
    <xf numFmtId="0" fontId="9" fillId="0" borderId="0" xfId="5"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4" fillId="0" borderId="0" xfId="0" applyFont="1" applyAlignment="1">
      <alignment wrapText="1"/>
    </xf>
    <xf numFmtId="14" fontId="0" fillId="0" borderId="0" xfId="0" applyNumberFormat="1" applyAlignment="1"/>
    <xf numFmtId="0" fontId="17" fillId="0" borderId="0" xfId="5" applyFont="1" applyAlignment="1">
      <alignment horizontal="center"/>
    </xf>
    <xf numFmtId="2" fontId="0" fillId="0" borderId="0" xfId="4" applyFont="1" applyFill="1" applyAlignment="1">
      <alignment horizontal="right"/>
    </xf>
    <xf numFmtId="0" fontId="4" fillId="0" borderId="0" xfId="0" applyFont="1" applyAlignment="1"/>
    <xf numFmtId="0" fontId="4" fillId="2" borderId="1" xfId="0" applyFont="1" applyFill="1" applyBorder="1" applyAlignment="1">
      <alignment horizontal="center" wrapText="1"/>
    </xf>
    <xf numFmtId="0" fontId="0" fillId="2" borderId="1" xfId="0" applyFont="1" applyFill="1" applyBorder="1" applyAlignment="1">
      <alignment horizontal="center" wrapText="1"/>
    </xf>
    <xf numFmtId="0" fontId="4" fillId="3" borderId="1" xfId="0" applyFont="1" applyFill="1" applyBorder="1" applyAlignment="1">
      <alignment horizontal="center" wrapText="1"/>
    </xf>
    <xf numFmtId="0" fontId="4" fillId="4" borderId="1" xfId="0" applyFont="1" applyFill="1" applyBorder="1" applyAlignment="1">
      <alignment horizontal="center" wrapText="1"/>
    </xf>
    <xf numFmtId="0" fontId="4" fillId="5" borderId="1" xfId="0" applyFont="1" applyFill="1" applyBorder="1" applyAlignment="1">
      <alignment horizontal="center" wrapText="1"/>
    </xf>
    <xf numFmtId="0" fontId="0" fillId="0" borderId="0" xfId="0" applyFont="1" applyAlignment="1">
      <alignment wrapText="1"/>
    </xf>
    <xf numFmtId="0" fontId="0" fillId="0" borderId="0" xfId="0" applyAlignment="1">
      <alignment wrapText="1"/>
    </xf>
  </cellXfs>
  <cellStyles count="6">
    <cellStyle name="Comma0" xfId="1"/>
    <cellStyle name="Currency0" xfId="2"/>
    <cellStyle name="Date" xfId="3"/>
    <cellStyle name="Fixed" xfId="4"/>
    <cellStyle name="Normal_Workbook2" xfId="5"/>
    <cellStyle name="Standard"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6" Type="http://schemas.openxmlformats.org/officeDocument/2006/relationships/calcChain" Target="calcChain.xml"/><Relationship Id="rId4"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52903471486897"/>
          <c:y val="0.0"/>
        </c:manualLayout>
      </c:layout>
      <c:overlay val="0"/>
    </c:title>
    <c:autoTitleDeleted val="0"/>
    <c:plotArea>
      <c:layout>
        <c:manualLayout>
          <c:layoutTarget val="inner"/>
          <c:xMode val="edge"/>
          <c:yMode val="edge"/>
          <c:x val="0.116085713663743"/>
          <c:y val="0.0637584937318021"/>
          <c:w val="0.847449439736527"/>
          <c:h val="0.781880475763678"/>
        </c:manualLayout>
      </c:layout>
      <c:barChart>
        <c:barDir val="col"/>
        <c:grouping val="clustered"/>
        <c:varyColors val="0"/>
        <c:ser>
          <c:idx val="0"/>
          <c:order val="0"/>
          <c:tx>
            <c:v>Frequency Distribution</c:v>
          </c:tx>
          <c:spPr>
            <a:solidFill>
              <a:srgbClr val="8080FF"/>
            </a:solidFill>
            <a:ln w="12700">
              <a:solidFill>
                <a:srgbClr val="000000"/>
              </a:solidFill>
              <a:prstDash val="solid"/>
            </a:ln>
          </c:spPr>
          <c:invertIfNegative val="0"/>
          <c:cat>
            <c:strRef>
              <c:f>'Owen tube calculations'!$P$23:$P$27</c:f>
              <c:strCache>
                <c:ptCount val="5"/>
                <c:pt idx="0">
                  <c:v>1.95</c:v>
                </c:pt>
                <c:pt idx="1">
                  <c:v>0.65</c:v>
                </c:pt>
                <c:pt idx="2">
                  <c:v>0.21</c:v>
                </c:pt>
                <c:pt idx="3">
                  <c:v>0.06</c:v>
                </c:pt>
                <c:pt idx="4">
                  <c:v>&lt;0.06</c:v>
                </c:pt>
              </c:strCache>
            </c:strRef>
          </c:cat>
          <c:val>
            <c:numRef>
              <c:f>'Owen tube calculations'!$Q$23:$Q$27</c:f>
              <c:numCache>
                <c:formatCode>0.00</c:formatCode>
                <c:ptCount val="5"/>
                <c:pt idx="0">
                  <c:v>0.359175296971095</c:v>
                </c:pt>
                <c:pt idx="1">
                  <c:v>0.0442378875803495</c:v>
                </c:pt>
                <c:pt idx="2">
                  <c:v>0.0694852866161062</c:v>
                </c:pt>
                <c:pt idx="3">
                  <c:v>0.0872767624766225</c:v>
                </c:pt>
                <c:pt idx="4">
                  <c:v>0.439824766355826</c:v>
                </c:pt>
              </c:numCache>
            </c:numRef>
          </c:val>
        </c:ser>
        <c:dLbls>
          <c:showLegendKey val="0"/>
          <c:showVal val="0"/>
          <c:showCatName val="0"/>
          <c:showSerName val="0"/>
          <c:showPercent val="0"/>
          <c:showBubbleSize val="0"/>
        </c:dLbls>
        <c:gapWidth val="150"/>
        <c:axId val="570978872"/>
        <c:axId val="580552712"/>
      </c:barChart>
      <c:catAx>
        <c:axId val="570978872"/>
        <c:scaling>
          <c:orientation val="minMax"/>
        </c:scaling>
        <c:delete val="0"/>
        <c:axPos val="b"/>
        <c:title>
          <c:tx>
            <c:rich>
              <a:bodyPr/>
              <a:lstStyle/>
              <a:p>
                <a:pPr>
                  <a:defRPr b="1"/>
                </a:pPr>
                <a:r>
                  <a:rPr lang="en-US" b="1"/>
                  <a:t>Ws (mm/s)</a:t>
                </a:r>
              </a:p>
            </c:rich>
          </c:tx>
          <c:layout>
            <c:manualLayout>
              <c:xMode val="edge"/>
              <c:yMode val="edge"/>
              <c:x val="0.48165181792515"/>
              <c:y val="0.909397507743964"/>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580552712"/>
        <c:crosses val="autoZero"/>
        <c:auto val="0"/>
        <c:lblAlgn val="ctr"/>
        <c:lblOffset val="100"/>
        <c:tickMarkSkip val="1"/>
        <c:noMultiLvlLbl val="0"/>
      </c:catAx>
      <c:valAx>
        <c:axId val="580552712"/>
        <c:scaling>
          <c:orientation val="minMax"/>
        </c:scaling>
        <c:delete val="0"/>
        <c:axPos val="l"/>
        <c:majorGridlines>
          <c:spPr>
            <a:ln w="3175">
              <a:solidFill>
                <a:srgbClr val="000000"/>
              </a:solidFill>
              <a:prstDash val="solid"/>
            </a:ln>
          </c:spPr>
        </c:majorGridlines>
        <c:title>
          <c:tx>
            <c:rich>
              <a:bodyPr/>
              <a:lstStyle/>
              <a:p>
                <a:pPr>
                  <a:defRPr b="1"/>
                </a:pPr>
                <a:r>
                  <a:rPr lang="en-US" b="1"/>
                  <a:t>Frequency (%)</a:t>
                </a:r>
              </a:p>
            </c:rich>
          </c:tx>
          <c:layout>
            <c:manualLayout>
              <c:xMode val="edge"/>
              <c:yMode val="edge"/>
              <c:x val="0.00145402641402892"/>
              <c:y val="0.338926721997588"/>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a:pPr>
            <a:endParaRPr lang="de-DE"/>
          </a:p>
        </c:txPr>
        <c:crossAx val="5709788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c:pageMargins b="1.0" l="0.75" r="0.75" t="1.0" header="0.5" footer="0.5"/>
    <c:pageSetup paperSize="0" orientation="landscape"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95728405488766"/>
          <c:y val="0.00272479564032697"/>
        </c:manualLayout>
      </c:layout>
      <c:overlay val="0"/>
    </c:title>
    <c:autoTitleDeleted val="0"/>
    <c:plotArea>
      <c:layout>
        <c:manualLayout>
          <c:layoutTarget val="inner"/>
          <c:xMode val="edge"/>
          <c:yMode val="edge"/>
          <c:x val="0.180018028088239"/>
          <c:y val="0.0637584937318021"/>
          <c:w val="0.742982586566021"/>
          <c:h val="0.781880475763678"/>
        </c:manualLayout>
      </c:layout>
      <c:barChart>
        <c:barDir val="col"/>
        <c:grouping val="clustered"/>
        <c:varyColors val="0"/>
        <c:ser>
          <c:idx val="0"/>
          <c:order val="0"/>
          <c:tx>
            <c:v>Settling v Non-settling fraction</c:v>
          </c:tx>
          <c:spPr>
            <a:solidFill>
              <a:srgbClr val="4F81BD"/>
            </a:solidFill>
            <a:ln w="25400">
              <a:noFill/>
            </a:ln>
          </c:spPr>
          <c:invertIfNegative val="0"/>
          <c:cat>
            <c:strLit>
              <c:ptCount val="2"/>
              <c:pt idx="0">
                <c:v>_x0012_Settling particles</c:v>
              </c:pt>
              <c:pt idx="1">
                <c:v>_x0016_Non-settling particles</c:v>
              </c:pt>
            </c:strLit>
          </c:cat>
          <c:val>
            <c:numRef>
              <c:f>'Owen tube calculations'!$M$29:$M$30</c:f>
              <c:numCache>
                <c:formatCode>0.00</c:formatCode>
                <c:ptCount val="2"/>
                <c:pt idx="0">
                  <c:v>0.560175233644174</c:v>
                </c:pt>
                <c:pt idx="1">
                  <c:v>0.439824766355826</c:v>
                </c:pt>
              </c:numCache>
            </c:numRef>
          </c:val>
        </c:ser>
        <c:dLbls>
          <c:showLegendKey val="0"/>
          <c:showVal val="0"/>
          <c:showCatName val="0"/>
          <c:showSerName val="0"/>
          <c:showPercent val="0"/>
          <c:showBubbleSize val="0"/>
        </c:dLbls>
        <c:gapWidth val="150"/>
        <c:axId val="600869608"/>
        <c:axId val="454052248"/>
      </c:barChart>
      <c:catAx>
        <c:axId val="600869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de-DE"/>
          </a:p>
        </c:txPr>
        <c:crossAx val="454052248"/>
        <c:crosses val="autoZero"/>
        <c:auto val="1"/>
        <c:lblAlgn val="ctr"/>
        <c:lblOffset val="100"/>
        <c:tickLblSkip val="1"/>
        <c:tickMarkSkip val="1"/>
        <c:noMultiLvlLbl val="0"/>
      </c:catAx>
      <c:valAx>
        <c:axId val="454052248"/>
        <c:scaling>
          <c:orientation val="minMax"/>
        </c:scaling>
        <c:delete val="0"/>
        <c:axPos val="l"/>
        <c:majorGridlines>
          <c:spPr>
            <a:ln w="3175">
              <a:solidFill>
                <a:srgbClr val="000000"/>
              </a:solidFill>
              <a:prstDash val="solid"/>
            </a:ln>
          </c:spPr>
        </c:majorGridlines>
        <c:title>
          <c:tx>
            <c:rich>
              <a:bodyPr/>
              <a:lstStyle/>
              <a:p>
                <a:pPr>
                  <a:defRPr b="1"/>
                </a:pPr>
                <a:r>
                  <a:rPr lang="en-US" b="1"/>
                  <a:t>Frequency (%)</a:t>
                </a:r>
              </a:p>
            </c:rich>
          </c:tx>
          <c:layout>
            <c:manualLayout>
              <c:xMode val="edge"/>
              <c:yMode val="edge"/>
              <c:x val="0.0113623532907443"/>
              <c:y val="0.3456380964674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6008696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printSettings>
    <c:headerFooter/>
    <c:pageMargins b="1.0" l="0.75" r="0.75" t="1.0" header="0.5" footer="0.5"/>
    <c:pageSetup paperSize="0" orientation="landscape" horizontalDpi="-4" vertic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manualLayout>
          <c:layoutTarget val="inner"/>
          <c:xMode val="edge"/>
          <c:yMode val="edge"/>
          <c:x val="0.152383136977173"/>
          <c:y val="0.172318269998859"/>
          <c:w val="0.776244509644535"/>
          <c:h val="0.61939746662102"/>
        </c:manualLayout>
      </c:layout>
      <c:scatterChart>
        <c:scatterStyle val="lineMarker"/>
        <c:varyColors val="0"/>
        <c:ser>
          <c:idx val="0"/>
          <c:order val="0"/>
          <c:tx>
            <c:v>Corr Cum Fraction time series</c:v>
          </c:tx>
          <c:spPr>
            <a:ln w="47625">
              <a:noFill/>
            </a:ln>
          </c:spPr>
          <c:trendline>
            <c:trendlineType val="log"/>
            <c:dispRSqr val="1"/>
            <c:dispEq val="1"/>
            <c:trendlineLbl>
              <c:layout>
                <c:manualLayout>
                  <c:x val="-0.146629975908882"/>
                  <c:y val="0.123748390146884"/>
                </c:manualLayout>
              </c:layout>
              <c:numFmt formatCode="General" sourceLinked="0"/>
            </c:trendlineLbl>
          </c:trendline>
          <c:xVal>
            <c:numRef>
              <c:f>'Owen tube calculations'!$L$22:$L$26</c:f>
              <c:numCache>
                <c:formatCode>0.00</c:formatCode>
                <c:ptCount val="5"/>
                <c:pt idx="0">
                  <c:v>0.016587979455396</c:v>
                </c:pt>
                <c:pt idx="1">
                  <c:v>8.503615126036857</c:v>
                </c:pt>
                <c:pt idx="2">
                  <c:v>25.58410834152864</c:v>
                </c:pt>
                <c:pt idx="3">
                  <c:v>80.37972452246466</c:v>
                </c:pt>
                <c:pt idx="4">
                  <c:v>289.3284397263658</c:v>
                </c:pt>
              </c:numCache>
            </c:numRef>
          </c:xVal>
          <c:yVal>
            <c:numRef>
              <c:f>'Owen tube calculations'!$K$22:$K$26</c:f>
              <c:numCache>
                <c:formatCode>0.00</c:formatCode>
                <c:ptCount val="5"/>
                <c:pt idx="0">
                  <c:v>1.0</c:v>
                </c:pt>
                <c:pt idx="1">
                  <c:v>0.578558661463959</c:v>
                </c:pt>
                <c:pt idx="2">
                  <c:v>0.54290197731603</c:v>
                </c:pt>
                <c:pt idx="3">
                  <c:v>0.457967988985457</c:v>
                </c:pt>
                <c:pt idx="4">
                  <c:v>0.375212276855568</c:v>
                </c:pt>
              </c:numCache>
            </c:numRef>
          </c:yVal>
          <c:smooth val="0"/>
        </c:ser>
        <c:dLbls>
          <c:showLegendKey val="0"/>
          <c:showVal val="0"/>
          <c:showCatName val="0"/>
          <c:showSerName val="0"/>
          <c:showPercent val="0"/>
          <c:showBubbleSize val="0"/>
        </c:dLbls>
        <c:axId val="549340024"/>
        <c:axId val="548644424"/>
      </c:scatterChart>
      <c:valAx>
        <c:axId val="549340024"/>
        <c:scaling>
          <c:logBase val="10.0"/>
          <c:orientation val="minMax"/>
        </c:scaling>
        <c:delete val="0"/>
        <c:axPos val="b"/>
        <c:title>
          <c:tx>
            <c:rich>
              <a:bodyPr/>
              <a:lstStyle/>
              <a:p>
                <a:pPr>
                  <a:defRPr/>
                </a:pPr>
                <a:r>
                  <a:rPr lang="en-US"/>
                  <a:t>Corrected Time (min.)</a:t>
                </a:r>
              </a:p>
            </c:rich>
          </c:tx>
          <c:layout/>
          <c:overlay val="0"/>
        </c:title>
        <c:numFmt formatCode="0.00" sourceLinked="0"/>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de-DE"/>
          </a:p>
        </c:txPr>
        <c:crossAx val="548644424"/>
        <c:crosses val="autoZero"/>
        <c:crossBetween val="midCat"/>
      </c:valAx>
      <c:valAx>
        <c:axId val="548644424"/>
        <c:scaling>
          <c:orientation val="minMax"/>
          <c:max val="1.0"/>
          <c:min val="0.0"/>
        </c:scaling>
        <c:delete val="0"/>
        <c:axPos val="l"/>
        <c:title>
          <c:tx>
            <c:rich>
              <a:bodyPr rot="-5400000" vert="horz"/>
              <a:lstStyle/>
              <a:p>
                <a:pPr>
                  <a:defRPr/>
                </a:pPr>
                <a:r>
                  <a:rPr lang="en-US"/>
                  <a:t>Corrected Cumulative Fraction</a:t>
                </a:r>
              </a:p>
            </c:rich>
          </c:tx>
          <c:layout/>
          <c:overlay val="0"/>
        </c:title>
        <c:numFmt formatCode="0.0" sourceLinked="0"/>
        <c:majorTickMark val="out"/>
        <c:minorTickMark val="none"/>
        <c:tickLblPos val="nextTo"/>
        <c:crossAx val="549340024"/>
        <c:crossesAt val="0.01"/>
        <c:crossBetween val="midCat"/>
      </c:valAx>
    </c:plotArea>
    <c:plotVisOnly val="1"/>
    <c:dispBlanksAs val="gap"/>
    <c:showDLblsOverMax val="0"/>
  </c:chart>
  <c:spPr>
    <a:ln>
      <a:solidFill>
        <a:schemeClr val="tx1"/>
      </a:solidFill>
    </a:ln>
  </c:spPr>
  <c:txPr>
    <a:bodyPr/>
    <a:lstStyle/>
    <a:p>
      <a:pPr>
        <a:defRPr sz="1400"/>
      </a:pPr>
      <a:endParaRPr lang="de-DE"/>
    </a:p>
  </c:tx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96910121038331"/>
          <c:y val="0.00546448087431694"/>
        </c:manualLayout>
      </c:layout>
      <c:overlay val="0"/>
    </c:title>
    <c:autoTitleDeleted val="0"/>
    <c:plotArea>
      <c:layout>
        <c:manualLayout>
          <c:layoutTarget val="inner"/>
          <c:xMode val="edge"/>
          <c:yMode val="edge"/>
          <c:x val="0.154728172532993"/>
          <c:y val="0.0637584937318021"/>
          <c:w val="0.768272490146345"/>
          <c:h val="0.781880475763678"/>
        </c:manualLayout>
      </c:layout>
      <c:barChart>
        <c:barDir val="col"/>
        <c:grouping val="clustered"/>
        <c:varyColors val="0"/>
        <c:ser>
          <c:idx val="0"/>
          <c:order val="0"/>
          <c:tx>
            <c:v>Settling v non-settling conc</c:v>
          </c:tx>
          <c:spPr>
            <a:solidFill>
              <a:srgbClr val="4F81BD"/>
            </a:solidFill>
            <a:ln w="25400">
              <a:noFill/>
            </a:ln>
          </c:spPr>
          <c:invertIfNegative val="0"/>
          <c:cat>
            <c:strLit>
              <c:ptCount val="2"/>
              <c:pt idx="0">
                <c:v>_x0012_Settling particles</c:v>
              </c:pt>
              <c:pt idx="1">
                <c:v>_x0016_Non-settling particles</c:v>
              </c:pt>
            </c:strLit>
          </c:cat>
          <c:val>
            <c:numRef>
              <c:f>'Owen tube calculations'!$N$29:$N$30</c:f>
              <c:numCache>
                <c:formatCode>0.0</c:formatCode>
                <c:ptCount val="2"/>
                <c:pt idx="0">
                  <c:v>20.52813817062875</c:v>
                </c:pt>
                <c:pt idx="1">
                  <c:v>16.11778427953859</c:v>
                </c:pt>
              </c:numCache>
            </c:numRef>
          </c:val>
        </c:ser>
        <c:dLbls>
          <c:showLegendKey val="0"/>
          <c:showVal val="0"/>
          <c:showCatName val="0"/>
          <c:showSerName val="0"/>
          <c:showPercent val="0"/>
          <c:showBubbleSize val="0"/>
        </c:dLbls>
        <c:gapWidth val="150"/>
        <c:axId val="601659432"/>
        <c:axId val="511428024"/>
      </c:barChart>
      <c:catAx>
        <c:axId val="601659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de-DE"/>
          </a:p>
        </c:txPr>
        <c:crossAx val="511428024"/>
        <c:crosses val="autoZero"/>
        <c:auto val="1"/>
        <c:lblAlgn val="ctr"/>
        <c:lblOffset val="100"/>
        <c:tickLblSkip val="1"/>
        <c:tickMarkSkip val="1"/>
        <c:noMultiLvlLbl val="0"/>
      </c:catAx>
      <c:valAx>
        <c:axId val="511428024"/>
        <c:scaling>
          <c:orientation val="minMax"/>
        </c:scaling>
        <c:delete val="0"/>
        <c:axPos val="l"/>
        <c:majorGridlines>
          <c:spPr>
            <a:ln w="3175">
              <a:solidFill>
                <a:srgbClr val="000000"/>
              </a:solidFill>
              <a:prstDash val="solid"/>
            </a:ln>
          </c:spPr>
        </c:majorGridlines>
        <c:title>
          <c:tx>
            <c:rich>
              <a:bodyPr/>
              <a:lstStyle/>
              <a:p>
                <a:pPr>
                  <a:defRPr b="1"/>
                </a:pPr>
                <a:r>
                  <a:rPr lang="en-US" b="1"/>
                  <a:t>TSS (mg/l)</a:t>
                </a:r>
              </a:p>
            </c:rich>
          </c:tx>
          <c:layout>
            <c:manualLayout>
              <c:xMode val="edge"/>
              <c:yMode val="edge"/>
              <c:x val="0.0113624963546223"/>
              <c:y val="0.3456380964674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a:pPr>
            <a:endParaRPr lang="de-DE"/>
          </a:p>
        </c:txPr>
        <c:crossAx val="6016594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printSettings>
    <c:headerFooter/>
    <c:pageMargins b="1.0" l="0.75" r="0.75" t="1.0" header="0.5" footer="0.5"/>
    <c:pageSetup paperSize="0" orientation="landscape" horizontalDpi="-4" verticalDpi="-4"/>
  </c:printSettings>
</c:chartSpace>
</file>

<file path=xl/drawings/_rels/drawing1.xml.rels><?xml version="1.0" encoding="UTF-8" standalone="yes"?>
<Relationships xmlns="http://schemas.openxmlformats.org/package/2006/relationships"><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4" Type="http://schemas.openxmlformats.org/officeDocument/2006/relationships/image" Target="../media/image4.emf"/><Relationship Id="rId1" Type="http://schemas.openxmlformats.org/officeDocument/2006/relationships/image" Target="../media/image1.emf"/><Relationship Id="rId2" Type="http://schemas.openxmlformats.org/officeDocument/2006/relationships/image" Target="../media/image2.emf"/><Relationship Id="rId3"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12700</xdr:colOff>
      <xdr:row>34</xdr:row>
      <xdr:rowOff>38100</xdr:rowOff>
    </xdr:from>
    <xdr:to>
      <xdr:col>17</xdr:col>
      <xdr:colOff>685800</xdr:colOff>
      <xdr:row>55</xdr:row>
      <xdr:rowOff>12700</xdr:rowOff>
    </xdr:to>
    <xdr:graphicFrame macro="">
      <xdr:nvGraphicFramePr>
        <xdr:cNvPr id="108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50800</xdr:colOff>
      <xdr:row>60</xdr:row>
      <xdr:rowOff>25400</xdr:rowOff>
    </xdr:from>
    <xdr:to>
      <xdr:col>12</xdr:col>
      <xdr:colOff>558800</xdr:colOff>
      <xdr:row>83</xdr:row>
      <xdr:rowOff>12700</xdr:rowOff>
    </xdr:to>
    <xdr:graphicFrame macro="">
      <xdr:nvGraphicFramePr>
        <xdr:cNvPr id="108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34</xdr:row>
      <xdr:rowOff>38100</xdr:rowOff>
    </xdr:from>
    <xdr:to>
      <xdr:col>8</xdr:col>
      <xdr:colOff>203200</xdr:colOff>
      <xdr:row>57</xdr:row>
      <xdr:rowOff>38100</xdr:rowOff>
    </xdr:to>
    <xdr:graphicFrame macro="">
      <xdr:nvGraphicFramePr>
        <xdr:cNvPr id="109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76200</xdr:colOff>
      <xdr:row>60</xdr:row>
      <xdr:rowOff>38100</xdr:rowOff>
    </xdr:from>
    <xdr:to>
      <xdr:col>17</xdr:col>
      <xdr:colOff>647700</xdr:colOff>
      <xdr:row>83</xdr:row>
      <xdr:rowOff>12700</xdr:rowOff>
    </xdr:to>
    <xdr:graphicFrame macro="">
      <xdr:nvGraphicFramePr>
        <xdr:cNvPr id="109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392006</xdr:colOff>
      <xdr:row>57</xdr:row>
      <xdr:rowOff>121920</xdr:rowOff>
    </xdr:from>
    <xdr:ext cx="4206240" cy="441960"/>
    <xdr:sp macro="" textlink="">
      <xdr:nvSpPr>
        <xdr:cNvPr id="4" name="TextBox 3"/>
        <xdr:cNvSpPr txBox="1"/>
      </xdr:nvSpPr>
      <xdr:spPr>
        <a:xfrm>
          <a:off x="392006" y="10574020"/>
          <a:ext cx="4206240" cy="441960"/>
        </a:xfrm>
        <a:prstGeom prst="rect">
          <a:avLst/>
        </a:prstGeom>
        <a:solidFill>
          <a:srgbClr val="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Plot of the corrected time (Column L) vs. the corrected</a:t>
          </a:r>
          <a:r>
            <a:rPr lang="en-US" sz="1100" baseline="0"/>
            <a:t> cumulative fraction of suspended mass (Column K).</a:t>
          </a:r>
          <a:endParaRPr lang="en-US" sz="1100"/>
        </a:p>
      </xdr:txBody>
    </xdr:sp>
    <xdr:clientData/>
  </xdr:oneCellAnchor>
  <xdr:twoCellAnchor>
    <xdr:from>
      <xdr:col>9</xdr:col>
      <xdr:colOff>82973</xdr:colOff>
      <xdr:row>55</xdr:row>
      <xdr:rowOff>38946</xdr:rowOff>
    </xdr:from>
    <xdr:to>
      <xdr:col>17</xdr:col>
      <xdr:colOff>642620</xdr:colOff>
      <xdr:row>58</xdr:row>
      <xdr:rowOff>34713</xdr:rowOff>
    </xdr:to>
    <xdr:sp macro="" textlink="">
      <xdr:nvSpPr>
        <xdr:cNvPr id="5" name="TextBox 4"/>
        <xdr:cNvSpPr txBox="1"/>
      </xdr:nvSpPr>
      <xdr:spPr>
        <a:xfrm>
          <a:off x="6445673" y="10186246"/>
          <a:ext cx="6274647" cy="4529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Plot of settling velocity class (Column P) vs. the fraction of the total sediment</a:t>
          </a:r>
          <a:r>
            <a:rPr lang="en-US" sz="1100" baseline="0"/>
            <a:t> in each class (Column Q).</a:t>
          </a:r>
          <a:endParaRPr lang="en-US" sz="1100"/>
        </a:p>
      </xdr:txBody>
    </xdr:sp>
    <xdr:clientData/>
  </xdr:twoCellAnchor>
  <xdr:oneCellAnchor>
    <xdr:from>
      <xdr:col>8</xdr:col>
      <xdr:colOff>153248</xdr:colOff>
      <xdr:row>83</xdr:row>
      <xdr:rowOff>71120</xdr:rowOff>
    </xdr:from>
    <xdr:ext cx="2956560" cy="436786"/>
    <xdr:sp macro="" textlink="">
      <xdr:nvSpPr>
        <xdr:cNvPr id="7" name="TextBox 6"/>
        <xdr:cNvSpPr txBox="1"/>
      </xdr:nvSpPr>
      <xdr:spPr>
        <a:xfrm>
          <a:off x="5804748" y="14485620"/>
          <a:ext cx="2956560" cy="436786"/>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Fraction</a:t>
          </a:r>
          <a:r>
            <a:rPr lang="en-US" sz="1100" baseline="0"/>
            <a:t> of total sediment settling faster or slower than 0.06 cm/s</a:t>
          </a:r>
          <a:endParaRPr lang="en-US" sz="1100"/>
        </a:p>
      </xdr:txBody>
    </xdr:sp>
    <xdr:clientData/>
  </xdr:oneCellAnchor>
  <xdr:oneCellAnchor>
    <xdr:from>
      <xdr:col>13</xdr:col>
      <xdr:colOff>75354</xdr:colOff>
      <xdr:row>83</xdr:row>
      <xdr:rowOff>55880</xdr:rowOff>
    </xdr:from>
    <xdr:ext cx="2956560" cy="436786"/>
    <xdr:sp macro="" textlink="">
      <xdr:nvSpPr>
        <xdr:cNvPr id="13" name="TextBox 12"/>
        <xdr:cNvSpPr txBox="1"/>
      </xdr:nvSpPr>
      <xdr:spPr>
        <a:xfrm>
          <a:off x="9295554" y="14470380"/>
          <a:ext cx="2956560" cy="436786"/>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Initial concentration of sediment settling faster or slower than 0.06 cm/s</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58</xdr:row>
      <xdr:rowOff>0</xdr:rowOff>
    </xdr:from>
    <xdr:to>
      <xdr:col>10</xdr:col>
      <xdr:colOff>12700</xdr:colOff>
      <xdr:row>91</xdr:row>
      <xdr:rowOff>114300</xdr:rowOff>
    </xdr:to>
    <xdr:pic>
      <xdr:nvPicPr>
        <xdr:cNvPr id="3083"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200" y="8839200"/>
          <a:ext cx="78994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92</xdr:row>
      <xdr:rowOff>0</xdr:rowOff>
    </xdr:from>
    <xdr:to>
      <xdr:col>10</xdr:col>
      <xdr:colOff>30480</xdr:colOff>
      <xdr:row>102</xdr:row>
      <xdr:rowOff>30480</xdr:rowOff>
    </xdr:to>
    <xdr:sp macro="" textlink="">
      <xdr:nvSpPr>
        <xdr:cNvPr id="7" name="TextBox 6"/>
        <xdr:cNvSpPr txBox="1"/>
      </xdr:nvSpPr>
      <xdr:spPr>
        <a:xfrm>
          <a:off x="1285875" y="14897100"/>
          <a:ext cx="6888480" cy="16497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Illustration of</a:t>
          </a:r>
          <a:r>
            <a:rPr lang="en-US" sz="1100" baseline="0"/>
            <a:t> sampling scheme for a bottom withdrawal settling tube.  This particular illustration shows 10 withdrawals, rather than the 5 given in the present example, but the principle is the same.  At </a:t>
          </a:r>
          <a:r>
            <a:rPr lang="en-US" sz="1100" i="1" baseline="0"/>
            <a:t>t</a:t>
          </a:r>
          <a:r>
            <a:rPr lang="en-US" sz="1100" baseline="0"/>
            <a:t> = 0, just after the sample is taken, the tube is assumed to have its highest concentration of TSS uniformly distributed throughout.  At the first sampling time, the bottom 10% of the tube is removed, taking with it some of the particles that have settled very rapidly.  As sampling progresses, the volume represented by each sample effectively moves up the tube (actually, the column of water moves down towards the bottom).  At the same time, the water column clears through settling.  The last sample represents the water that was originally at the top of the tube, containing only material that had not settled by the last sampling time.  The corrections that account for the water column shortening effectively mimic bottom withdrawal of the settled mass, but as though the water column itself had not been removed.</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952500</xdr:colOff>
          <xdr:row>3</xdr:row>
          <xdr:rowOff>63500</xdr:rowOff>
        </xdr:from>
        <xdr:to>
          <xdr:col>8</xdr:col>
          <xdr:colOff>76200</xdr:colOff>
          <xdr:row>58</xdr:row>
          <xdr:rowOff>38100</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177800</xdr:colOff>
          <xdr:row>3</xdr:row>
          <xdr:rowOff>63500</xdr:rowOff>
        </xdr:from>
        <xdr:to>
          <xdr:col>15</xdr:col>
          <xdr:colOff>711200</xdr:colOff>
          <xdr:row>56</xdr:row>
          <xdr:rowOff>127000</xdr:rowOff>
        </xdr:to>
        <xdr:sp macro="" textlink="">
          <xdr:nvSpPr>
            <xdr:cNvPr id="3075" name="Object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3</xdr:row>
          <xdr:rowOff>76200</xdr:rowOff>
        </xdr:from>
        <xdr:to>
          <xdr:col>23</xdr:col>
          <xdr:colOff>431800</xdr:colOff>
          <xdr:row>56</xdr:row>
          <xdr:rowOff>25400</xdr:rowOff>
        </xdr:to>
        <xdr:sp macro="" textlink="">
          <xdr:nvSpPr>
            <xdr:cNvPr id="3076" name="Object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622300</xdr:colOff>
          <xdr:row>3</xdr:row>
          <xdr:rowOff>101600</xdr:rowOff>
        </xdr:from>
        <xdr:to>
          <xdr:col>31</xdr:col>
          <xdr:colOff>254000</xdr:colOff>
          <xdr:row>23</xdr:row>
          <xdr:rowOff>76200</xdr:rowOff>
        </xdr:to>
        <xdr:sp macro="" textlink="">
          <xdr:nvSpPr>
            <xdr:cNvPr id="3077" name="Object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3" Type="http://schemas.openxmlformats.org/officeDocument/2006/relationships/comments" Target="../comments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image" Target="../media/image3.emf"/><Relationship Id="rId4" Type="http://schemas.openxmlformats.org/officeDocument/2006/relationships/image" Target="../media/image1.emf"/><Relationship Id="rId10" Type="http://schemas.openxmlformats.org/officeDocument/2006/relationships/image" Target="../media/image4.emf"/><Relationship Id="rId5" Type="http://schemas.openxmlformats.org/officeDocument/2006/relationships/package" Target="../embeddings/Microsoft_Word-Dokument2.docx"/><Relationship Id="rId7" Type="http://schemas.openxmlformats.org/officeDocument/2006/relationships/package" Target="../embeddings/Microsoft_Word-Dokument3.docx"/><Relationship Id="rId1" Type="http://schemas.openxmlformats.org/officeDocument/2006/relationships/drawing" Target="../drawings/drawing2.xml"/><Relationship Id="rId2" Type="http://schemas.openxmlformats.org/officeDocument/2006/relationships/vmlDrawing" Target="../drawings/vmlDrawing2.vml"/><Relationship Id="rId9" Type="http://schemas.openxmlformats.org/officeDocument/2006/relationships/package" Target="../embeddings/Microsoft_Word-Dokument4.docx"/><Relationship Id="rId3" Type="http://schemas.openxmlformats.org/officeDocument/2006/relationships/package" Target="../embeddings/Microsoft_Word-Dokument1.docx"/><Relationship Id="rId6"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2"/>
  <sheetViews>
    <sheetView tabSelected="1" zoomScale="115" zoomScaleNormal="115" zoomScalePageLayoutView="115" workbookViewId="0">
      <selection activeCell="G33" sqref="G33"/>
    </sheetView>
  </sheetViews>
  <sheetFormatPr baseColWidth="10" defaultColWidth="8.83203125" defaultRowHeight="16" x14ac:dyDescent="0"/>
  <cols>
    <col min="1" max="1" width="9.33203125" style="22" bestFit="1" customWidth="1"/>
    <col min="2" max="2" width="8.83203125" customWidth="1"/>
    <col min="3" max="3" width="9.33203125" bestFit="1" customWidth="1"/>
    <col min="4" max="4" width="9.33203125" customWidth="1"/>
    <col min="5" max="7" width="9.33203125" bestFit="1" customWidth="1"/>
    <col min="8" max="8" width="9.6640625" bestFit="1" customWidth="1"/>
    <col min="9" max="9" width="9.33203125" bestFit="1" customWidth="1"/>
    <col min="10" max="10" width="9.5" customWidth="1"/>
    <col min="11" max="15" width="9.33203125" bestFit="1" customWidth="1"/>
    <col min="16" max="16" width="9.83203125" customWidth="1"/>
    <col min="17" max="17" width="9" customWidth="1"/>
    <col min="18" max="19" width="9.33203125" bestFit="1" customWidth="1"/>
    <col min="20" max="20" width="9.5" bestFit="1" customWidth="1"/>
  </cols>
  <sheetData>
    <row r="1" spans="1:18" ht="13">
      <c r="A1"/>
      <c r="D1" s="20"/>
      <c r="E1" s="20"/>
      <c r="F1" s="20"/>
      <c r="G1" s="20"/>
      <c r="H1" s="20"/>
      <c r="I1" s="20"/>
      <c r="J1" s="20"/>
      <c r="K1" s="20"/>
      <c r="L1" s="20"/>
      <c r="M1" s="20"/>
    </row>
    <row r="2" spans="1:18" ht="13">
      <c r="A2"/>
      <c r="D2" s="20"/>
      <c r="E2" s="20"/>
      <c r="F2" s="20"/>
      <c r="G2" s="31" t="s">
        <v>33</v>
      </c>
      <c r="H2" s="20"/>
      <c r="I2" s="20"/>
      <c r="J2" s="20"/>
      <c r="K2" s="20"/>
      <c r="L2" s="20"/>
      <c r="M2" s="20"/>
    </row>
    <row r="3" spans="1:18" ht="13">
      <c r="A3"/>
      <c r="D3" s="20"/>
      <c r="E3" s="20"/>
      <c r="F3" s="20"/>
      <c r="G3" s="20"/>
      <c r="H3" s="20"/>
      <c r="I3" s="20"/>
      <c r="J3" s="20"/>
      <c r="K3" s="20"/>
      <c r="L3" s="20"/>
      <c r="M3" s="20"/>
    </row>
    <row r="4" spans="1:18" ht="13">
      <c r="A4"/>
      <c r="D4" s="20"/>
      <c r="E4" s="20"/>
      <c r="F4" s="20"/>
      <c r="G4" s="20"/>
      <c r="H4" s="20"/>
      <c r="I4" s="20"/>
      <c r="J4" s="20"/>
      <c r="K4" s="20"/>
      <c r="L4" s="20"/>
      <c r="M4" s="20"/>
    </row>
    <row r="5" spans="1:18" ht="18">
      <c r="A5" s="33" t="s">
        <v>36</v>
      </c>
      <c r="B5" s="33"/>
      <c r="C5" s="33"/>
      <c r="D5" s="33"/>
      <c r="E5" s="33"/>
      <c r="F5" s="33"/>
      <c r="G5" s="33"/>
      <c r="H5" s="33"/>
      <c r="I5" s="33"/>
      <c r="J5" s="33"/>
      <c r="K5" s="33"/>
      <c r="L5" s="33"/>
      <c r="M5" s="33"/>
      <c r="N5" s="33"/>
      <c r="O5" s="33"/>
      <c r="P5" s="33"/>
      <c r="Q5" s="33"/>
      <c r="R5" s="33"/>
    </row>
    <row r="6" spans="1:18" ht="13">
      <c r="A6"/>
      <c r="D6" s="20"/>
      <c r="E6" s="20"/>
      <c r="F6" s="20"/>
      <c r="G6" s="20"/>
      <c r="H6" s="20"/>
      <c r="I6" s="20"/>
      <c r="J6" s="20"/>
      <c r="K6" s="20"/>
      <c r="L6" s="20"/>
      <c r="M6" s="20"/>
    </row>
    <row r="7" spans="1:18" ht="13">
      <c r="A7"/>
      <c r="D7" s="20"/>
      <c r="E7" s="20"/>
      <c r="F7" s="20"/>
      <c r="G7" s="20"/>
      <c r="H7" s="20"/>
      <c r="I7" s="20"/>
      <c r="J7" s="20"/>
      <c r="K7" s="20"/>
      <c r="L7" s="20"/>
      <c r="M7" s="20"/>
    </row>
    <row r="8" spans="1:18">
      <c r="A8"/>
      <c r="D8" s="20"/>
      <c r="E8" s="20"/>
      <c r="F8" s="20"/>
      <c r="G8" s="23" t="s">
        <v>37</v>
      </c>
      <c r="H8" s="20"/>
      <c r="I8" s="20"/>
      <c r="J8" s="20"/>
      <c r="K8" s="20"/>
      <c r="L8" s="20"/>
      <c r="M8" s="20"/>
    </row>
    <row r="9" spans="1:18" ht="13">
      <c r="A9"/>
      <c r="D9" s="20"/>
      <c r="E9" s="20"/>
      <c r="F9" s="20"/>
      <c r="G9" s="20"/>
      <c r="H9" s="20"/>
      <c r="I9" s="20"/>
      <c r="J9" s="20"/>
      <c r="K9" s="20"/>
      <c r="L9" s="20"/>
      <c r="M9" s="20"/>
    </row>
    <row r="10" spans="1:18" ht="15">
      <c r="A10"/>
      <c r="D10" s="20"/>
      <c r="E10" s="20"/>
      <c r="F10" s="20"/>
      <c r="G10" s="24" t="s">
        <v>38</v>
      </c>
      <c r="H10" s="20"/>
      <c r="I10" s="20"/>
      <c r="J10" s="20"/>
      <c r="K10" s="20"/>
      <c r="L10" s="20"/>
      <c r="M10" s="20"/>
    </row>
    <row r="11" spans="1:18" ht="13">
      <c r="A11"/>
      <c r="D11" s="20"/>
      <c r="E11" s="20"/>
      <c r="F11" s="20"/>
      <c r="G11" s="24"/>
      <c r="H11" s="20"/>
      <c r="I11" s="20"/>
      <c r="J11" s="20"/>
      <c r="K11" s="20"/>
      <c r="L11" s="20"/>
      <c r="M11" s="20"/>
    </row>
    <row r="12" spans="1:18" ht="13">
      <c r="A12"/>
      <c r="D12" s="20"/>
      <c r="E12" s="20"/>
      <c r="F12" s="20"/>
      <c r="G12" s="27" t="s">
        <v>32</v>
      </c>
      <c r="H12" s="20"/>
      <c r="I12" s="20"/>
      <c r="J12" s="20"/>
      <c r="K12" s="20"/>
      <c r="L12" s="20"/>
      <c r="M12" s="20"/>
    </row>
    <row r="13" spans="1:18" ht="13">
      <c r="A13"/>
      <c r="D13" s="20"/>
      <c r="E13" s="20"/>
      <c r="F13" s="20"/>
      <c r="G13" s="25"/>
      <c r="H13" s="20"/>
      <c r="I13" s="20"/>
      <c r="J13" s="20"/>
      <c r="K13" s="20"/>
      <c r="L13" s="20"/>
      <c r="M13" s="20"/>
    </row>
    <row r="14" spans="1:18" ht="13">
      <c r="A14"/>
      <c r="D14" s="20"/>
      <c r="E14" s="20"/>
      <c r="F14" s="20"/>
      <c r="G14" s="24"/>
      <c r="H14" s="20"/>
      <c r="I14" s="20"/>
      <c r="J14" s="20"/>
      <c r="K14" s="20"/>
      <c r="L14" s="20"/>
      <c r="M14" s="20"/>
    </row>
    <row r="15" spans="1:18" ht="13">
      <c r="A15"/>
      <c r="D15" s="20"/>
      <c r="E15" s="20"/>
      <c r="F15" s="20"/>
      <c r="G15" s="28" t="s">
        <v>34</v>
      </c>
      <c r="H15" s="20"/>
      <c r="I15" s="20"/>
      <c r="J15" s="20"/>
      <c r="K15" s="20"/>
      <c r="L15" s="20"/>
      <c r="M15" s="20"/>
    </row>
    <row r="16" spans="1:18" ht="13">
      <c r="A16"/>
      <c r="D16" s="20"/>
      <c r="E16" s="20"/>
      <c r="F16" s="20"/>
      <c r="G16" s="26"/>
      <c r="H16" s="20"/>
      <c r="I16" s="20"/>
      <c r="J16" s="20"/>
      <c r="K16" s="20"/>
      <c r="L16" s="20"/>
      <c r="M16" s="20"/>
    </row>
    <row r="17" spans="1:25" ht="13">
      <c r="A17"/>
      <c r="D17" s="20"/>
      <c r="E17" s="20"/>
      <c r="F17" s="20"/>
      <c r="G17" s="21"/>
      <c r="H17" s="20"/>
      <c r="I17" s="20"/>
      <c r="J17" s="20"/>
      <c r="K17" s="20"/>
      <c r="L17" s="20"/>
      <c r="M17" s="20"/>
    </row>
    <row r="18" spans="1:25" s="29" customFormat="1" ht="63" customHeight="1">
      <c r="A18" s="39" t="s">
        <v>35</v>
      </c>
      <c r="B18" s="40"/>
      <c r="C18" s="40"/>
      <c r="D18" s="40"/>
      <c r="E18" s="40"/>
      <c r="F18" s="40"/>
      <c r="G18" s="40"/>
      <c r="H18" s="40"/>
      <c r="I18" s="40"/>
      <c r="J18" s="40"/>
      <c r="K18" s="40"/>
      <c r="L18" s="40"/>
      <c r="M18" s="40"/>
      <c r="N18" s="40"/>
      <c r="O18" s="40"/>
      <c r="P18" s="40"/>
      <c r="Q18" s="40"/>
      <c r="R18" s="40"/>
    </row>
    <row r="19" spans="1:25" s="29" customFormat="1" ht="18.75" customHeight="1">
      <c r="A19" s="39"/>
      <c r="B19" s="40"/>
      <c r="C19" s="40"/>
      <c r="D19" s="40"/>
      <c r="E19" s="40"/>
      <c r="F19" s="40"/>
      <c r="G19" s="40"/>
      <c r="H19" s="40"/>
      <c r="I19" s="40"/>
      <c r="J19" s="40"/>
      <c r="K19" s="40"/>
      <c r="L19" s="40"/>
      <c r="M19" s="40"/>
      <c r="N19" s="40"/>
      <c r="O19" s="40"/>
      <c r="P19" s="40"/>
      <c r="Q19" s="40"/>
      <c r="R19" s="40"/>
    </row>
    <row r="20" spans="1:25" s="1" customFormat="1" ht="41.25" customHeight="1" thickBot="1">
      <c r="A20" s="34" t="s">
        <v>24</v>
      </c>
      <c r="B20" s="35"/>
      <c r="C20" s="35"/>
      <c r="D20" s="35"/>
      <c r="E20" s="36" t="s">
        <v>31</v>
      </c>
      <c r="F20" s="36"/>
      <c r="G20" s="36"/>
      <c r="H20" s="36"/>
      <c r="I20" s="37" t="s">
        <v>28</v>
      </c>
      <c r="J20" s="37"/>
      <c r="K20" s="37"/>
      <c r="L20" s="37"/>
      <c r="M20" s="38" t="s">
        <v>30</v>
      </c>
      <c r="N20" s="38"/>
      <c r="O20" s="38"/>
      <c r="P20" s="38"/>
      <c r="Q20" s="38"/>
      <c r="R20" s="38"/>
      <c r="S20" s="2"/>
      <c r="T20" s="2"/>
    </row>
    <row r="21" spans="1:25" ht="36">
      <c r="A21" s="8" t="s">
        <v>0</v>
      </c>
      <c r="B21" s="8" t="s">
        <v>1</v>
      </c>
      <c r="C21" s="8" t="s">
        <v>17</v>
      </c>
      <c r="D21" s="8" t="s">
        <v>25</v>
      </c>
      <c r="E21" s="9" t="s">
        <v>18</v>
      </c>
      <c r="F21" s="9" t="s">
        <v>2</v>
      </c>
      <c r="G21" s="9" t="s">
        <v>3</v>
      </c>
      <c r="H21" s="9" t="s">
        <v>26</v>
      </c>
      <c r="I21" s="10" t="s">
        <v>4</v>
      </c>
      <c r="J21" s="10" t="s">
        <v>27</v>
      </c>
      <c r="K21" s="10" t="s">
        <v>5</v>
      </c>
      <c r="L21" s="10" t="s">
        <v>6</v>
      </c>
      <c r="M21" s="11" t="s">
        <v>7</v>
      </c>
      <c r="N21" s="11" t="s">
        <v>8</v>
      </c>
      <c r="O21" s="11" t="s">
        <v>9</v>
      </c>
      <c r="P21" s="11" t="s">
        <v>10</v>
      </c>
      <c r="Q21" s="11" t="s">
        <v>11</v>
      </c>
      <c r="R21" s="11" t="s">
        <v>14</v>
      </c>
      <c r="T21" s="2"/>
      <c r="U21" s="1"/>
      <c r="V21" s="1"/>
      <c r="W21" s="1"/>
      <c r="X21" s="1"/>
      <c r="Y21" s="1"/>
    </row>
    <row r="22" spans="1:25" ht="12">
      <c r="A22" s="12">
        <v>0</v>
      </c>
      <c r="B22" s="12"/>
      <c r="C22" s="12"/>
      <c r="D22" s="13">
        <f>1/60</f>
        <v>1.6666666666666666E-2</v>
      </c>
      <c r="E22" s="12"/>
      <c r="F22" s="14"/>
      <c r="G22" s="14">
        <f>G23+F23</f>
        <v>1.004743628449879</v>
      </c>
      <c r="H22" s="14">
        <f>H23+E23</f>
        <v>167.91161666666676</v>
      </c>
      <c r="I22" s="14">
        <f>1/G22</f>
        <v>0.99527876732376253</v>
      </c>
      <c r="J22" s="14">
        <f>H22*I22</f>
        <v>167.11886685534023</v>
      </c>
      <c r="K22" s="14">
        <f>J22/J22</f>
        <v>1</v>
      </c>
      <c r="L22" s="14">
        <f>D22*I22</f>
        <v>1.6587979455396043E-2</v>
      </c>
      <c r="M22" s="14">
        <f>LOG10(L22)</f>
        <v>-1.7802065111916499</v>
      </c>
      <c r="N22" s="14">
        <f>(K23-K22)/(M23-M22)*LOG10(EXP(1))</f>
        <v>-6.7543348259577057E-2</v>
      </c>
      <c r="O22" s="7"/>
      <c r="P22" s="7"/>
      <c r="Q22" s="7"/>
      <c r="R22" s="12"/>
      <c r="T22" s="1"/>
      <c r="U22" s="1"/>
      <c r="V22" s="1"/>
      <c r="W22" s="1"/>
      <c r="X22" s="1"/>
      <c r="Y22" s="1"/>
    </row>
    <row r="23" spans="1:25" ht="12">
      <c r="A23" s="12">
        <v>1</v>
      </c>
      <c r="B23" s="5">
        <v>828</v>
      </c>
      <c r="C23" s="5">
        <v>106.66666666666677</v>
      </c>
      <c r="D23" s="12">
        <v>7</v>
      </c>
      <c r="E23" s="15">
        <f>B23/1000*C23</f>
        <v>88.320000000000078</v>
      </c>
      <c r="F23" s="14">
        <f>B23/A30/100</f>
        <v>0.18156432220787863</v>
      </c>
      <c r="G23" s="14">
        <f>G24+F24</f>
        <v>0.82317930624200031</v>
      </c>
      <c r="H23" s="14">
        <f>H24+E24</f>
        <v>79.591616666666695</v>
      </c>
      <c r="I23" s="14">
        <f>1/G23</f>
        <v>1.2148021608624082</v>
      </c>
      <c r="J23" s="14">
        <f>H23*I23</f>
        <v>96.688067913199163</v>
      </c>
      <c r="K23" s="14">
        <f>J23/J22</f>
        <v>0.57855866146395862</v>
      </c>
      <c r="L23" s="14">
        <f>D23*I23</f>
        <v>8.5036151260368573</v>
      </c>
      <c r="M23" s="14">
        <f>LOG10(L23)</f>
        <v>0.92960359577430185</v>
      </c>
      <c r="N23" s="14">
        <f>(K24-K22)/(M24-M22)*LOG10(EXP(1))</f>
        <v>-6.2266041564946084E-2</v>
      </c>
      <c r="O23" s="7">
        <f>1-K23+N23</f>
        <v>0.35917529697109529</v>
      </c>
      <c r="P23" s="7">
        <f>$I$22*1000/L23/60</f>
        <v>1.9506973457213523</v>
      </c>
      <c r="Q23" s="7">
        <f>O23-O22</f>
        <v>0.35917529697109529</v>
      </c>
      <c r="R23" s="15">
        <f>Q23*F30</f>
        <v>13.162310078818583</v>
      </c>
      <c r="T23" s="1"/>
      <c r="U23" s="1"/>
      <c r="V23" s="1"/>
      <c r="W23" s="1"/>
      <c r="X23" s="1"/>
      <c r="Y23" s="1"/>
    </row>
    <row r="24" spans="1:25" ht="12">
      <c r="A24" s="12">
        <v>2</v>
      </c>
      <c r="B24" s="6">
        <v>902</v>
      </c>
      <c r="C24" s="5">
        <v>25.333333333333503</v>
      </c>
      <c r="D24" s="12">
        <v>16</v>
      </c>
      <c r="E24" s="15">
        <f>B24/1000*C24</f>
        <v>22.850666666666822</v>
      </c>
      <c r="F24" s="14">
        <f>B24/A30/100</f>
        <v>0.19779108530375183</v>
      </c>
      <c r="G24" s="14">
        <f>G25+F25</f>
        <v>0.62538822093824853</v>
      </c>
      <c r="H24" s="14">
        <f>H25+E25</f>
        <v>56.74094999999987</v>
      </c>
      <c r="I24" s="14">
        <f>1/G24</f>
        <v>1.59900677134554</v>
      </c>
      <c r="J24" s="14">
        <f>H24*I24</f>
        <v>90.72916326257851</v>
      </c>
      <c r="K24" s="14">
        <f>J24/J22</f>
        <v>0.54290197731602974</v>
      </c>
      <c r="L24" s="14">
        <f>D24*I24</f>
        <v>25.584108341528641</v>
      </c>
      <c r="M24" s="14">
        <f>LOG10(L24)</f>
        <v>1.4079702855214693</v>
      </c>
      <c r="N24" s="14">
        <f>(K25-K23)/(M25-M23)*LOG10(EXP(1))</f>
        <v>-5.3684838132525448E-2</v>
      </c>
      <c r="O24" s="7">
        <f>1-K24+N24</f>
        <v>0.40341318455144481</v>
      </c>
      <c r="P24" s="7">
        <f>$I$22*1000/L24/60</f>
        <v>0.64837043503564662</v>
      </c>
      <c r="Q24" s="7">
        <f>O24-O23</f>
        <v>4.4237887580349522E-2</v>
      </c>
      <c r="R24" s="15">
        <f>Q24*F30</f>
        <v>1.6211381976287096</v>
      </c>
      <c r="T24" s="1"/>
      <c r="U24" s="1"/>
      <c r="V24" s="1"/>
      <c r="W24" s="1"/>
      <c r="X24" s="1"/>
      <c r="Y24" s="1"/>
    </row>
    <row r="25" spans="1:25" ht="12">
      <c r="A25" s="12">
        <v>3</v>
      </c>
      <c r="B25" s="6">
        <v>923</v>
      </c>
      <c r="C25" s="5">
        <v>26.4</v>
      </c>
      <c r="D25" s="12">
        <v>34</v>
      </c>
      <c r="E25" s="15">
        <f>B25/1000*C25</f>
        <v>24.3672</v>
      </c>
      <c r="F25" s="14">
        <f>B25/A30/100</f>
        <v>0.20239597753366179</v>
      </c>
      <c r="G25" s="14">
        <f>G26+F26</f>
        <v>0.42299224340458674</v>
      </c>
      <c r="H25" s="14">
        <f>H26+E26</f>
        <v>32.373749999999873</v>
      </c>
      <c r="I25" s="14">
        <f>1/G25</f>
        <v>2.3641095447783722</v>
      </c>
      <c r="J25" s="14">
        <f>H25*I25</f>
        <v>76.535091375268522</v>
      </c>
      <c r="K25" s="14">
        <f>J25/J22</f>
        <v>0.4579679889854571</v>
      </c>
      <c r="L25" s="14">
        <f>D25*I25</f>
        <v>80.379724522464656</v>
      </c>
      <c r="M25" s="14">
        <f>LOG10(L25)</f>
        <v>1.9051465134437431</v>
      </c>
      <c r="N25" s="14">
        <f>(K26-K24)/(M26-M24)*LOG10(EXP(1))</f>
        <v>-6.9133539846991832E-2</v>
      </c>
      <c r="O25" s="7">
        <f>1-K25+N25</f>
        <v>0.47289847116755107</v>
      </c>
      <c r="P25" s="7">
        <f>$I$22*1000/L25/60</f>
        <v>0.20637019539374019</v>
      </c>
      <c r="Q25" s="7">
        <f>O25-O24</f>
        <v>6.9485286616106257E-2</v>
      </c>
      <c r="R25" s="15">
        <f>Q25*F30</f>
        <v>2.5463524247614804</v>
      </c>
      <c r="T25" s="1"/>
      <c r="U25" s="1"/>
      <c r="V25" s="1"/>
      <c r="W25" s="1"/>
      <c r="X25" s="1"/>
      <c r="Y25" s="1"/>
    </row>
    <row r="26" spans="1:25" ht="12">
      <c r="A26" s="12">
        <v>4</v>
      </c>
      <c r="B26" s="6">
        <v>936</v>
      </c>
      <c r="C26" s="5">
        <v>20</v>
      </c>
      <c r="D26" s="12">
        <v>63</v>
      </c>
      <c r="E26" s="15">
        <f>B26/1000*C26</f>
        <v>18.720000000000002</v>
      </c>
      <c r="F26" s="14">
        <f>B26/A30/100</f>
        <v>0.20524662510455843</v>
      </c>
      <c r="G26" s="14">
        <f>G27+F27</f>
        <v>0.21774561830002834</v>
      </c>
      <c r="H26" s="14">
        <f>H27+E27</f>
        <v>13.653749999999873</v>
      </c>
      <c r="I26" s="14">
        <f>1/G26</f>
        <v>4.5925149162915204</v>
      </c>
      <c r="J26" s="14">
        <f>H26*I26</f>
        <v>62.705050538314765</v>
      </c>
      <c r="K26" s="14">
        <f>J26/J22</f>
        <v>0.37521227685556824</v>
      </c>
      <c r="L26" s="14">
        <f>D26*I26</f>
        <v>289.32843972636579</v>
      </c>
      <c r="M26" s="14">
        <f>LOG10(L26)</f>
        <v>2.4613911250035732</v>
      </c>
      <c r="N26" s="14">
        <f>(K26-K25)/(M26-M25)*LOG10(EXP(1))</f>
        <v>-6.4612489500258219E-2</v>
      </c>
      <c r="O26" s="7">
        <f>1-K26+N26</f>
        <v>0.56017523364417354</v>
      </c>
      <c r="P26" s="7">
        <f>$I$22*1000/L26/60</f>
        <v>5.7332695918466327E-2</v>
      </c>
      <c r="Q26" s="7">
        <f>O26-O25</f>
        <v>8.7276762476622471E-2</v>
      </c>
      <c r="R26" s="15">
        <f>Q26*F30</f>
        <v>3.198337469419982</v>
      </c>
      <c r="T26" s="1"/>
      <c r="U26" s="1"/>
      <c r="V26" s="1"/>
      <c r="W26" s="1"/>
      <c r="X26" s="1"/>
      <c r="Y26" s="1"/>
    </row>
    <row r="27" spans="1:25" ht="12">
      <c r="A27" s="12">
        <v>5</v>
      </c>
      <c r="B27" s="6">
        <v>993</v>
      </c>
      <c r="C27" s="5">
        <v>13.749999999999872</v>
      </c>
      <c r="D27" s="16" t="s">
        <v>15</v>
      </c>
      <c r="E27" s="15">
        <f>B27/1000*C27</f>
        <v>13.653749999999873</v>
      </c>
      <c r="F27" s="14">
        <f>B27/A30/100</f>
        <v>0.21774561830002834</v>
      </c>
      <c r="G27" s="14">
        <f>H28+G28</f>
        <v>0</v>
      </c>
      <c r="H27" s="12">
        <f>I28+E28</f>
        <v>0</v>
      </c>
      <c r="I27" s="12"/>
      <c r="J27" s="12"/>
      <c r="K27" s="12"/>
      <c r="L27" s="12"/>
      <c r="M27" s="12"/>
      <c r="N27" s="12"/>
      <c r="O27" s="7">
        <f>1-K27+N27</f>
        <v>1</v>
      </c>
      <c r="P27" s="32" t="s">
        <v>16</v>
      </c>
      <c r="Q27" s="7">
        <f>O27-O26</f>
        <v>0.43982476635582646</v>
      </c>
      <c r="R27" s="15">
        <f>Q27*F30</f>
        <v>16.117784279538586</v>
      </c>
      <c r="T27" s="1"/>
      <c r="U27" s="1"/>
      <c r="V27" s="1"/>
      <c r="W27" s="1"/>
      <c r="X27" s="1"/>
      <c r="Y27" s="1"/>
    </row>
    <row r="28" spans="1:25" ht="12">
      <c r="A28" s="12"/>
      <c r="B28" s="12"/>
      <c r="C28" s="12"/>
      <c r="D28" s="12"/>
      <c r="E28" s="12"/>
      <c r="F28" s="12"/>
      <c r="G28" s="12"/>
      <c r="H28" s="12"/>
      <c r="I28" s="16"/>
      <c r="J28" s="12"/>
      <c r="K28" s="12"/>
      <c r="L28" s="12"/>
      <c r="M28" s="12"/>
      <c r="N28" s="12"/>
      <c r="O28" s="12"/>
      <c r="P28" s="14"/>
      <c r="Q28" s="7"/>
      <c r="R28" s="7"/>
      <c r="S28" s="3"/>
      <c r="T28" s="1"/>
      <c r="U28" s="1"/>
      <c r="V28" s="1"/>
      <c r="W28" s="1"/>
      <c r="X28" s="1"/>
      <c r="Y28" s="1"/>
    </row>
    <row r="29" spans="1:25" ht="13">
      <c r="A29" s="12" t="s">
        <v>12</v>
      </c>
      <c r="B29" s="12"/>
      <c r="C29" s="12" t="s">
        <v>13</v>
      </c>
      <c r="D29" s="12"/>
      <c r="E29" s="12"/>
      <c r="F29" s="12" t="str">
        <f>CONCATENATE("average ",C21)</f>
        <v>average TSS (mg/l)</v>
      </c>
      <c r="G29" s="12"/>
      <c r="H29" s="12"/>
      <c r="I29" s="12"/>
      <c r="J29" s="12" t="s">
        <v>29</v>
      </c>
      <c r="K29" s="12" t="s">
        <v>19</v>
      </c>
      <c r="L29" s="12"/>
      <c r="M29" s="14">
        <f>SUM(Q23:Q26)</f>
        <v>0.56017523364417354</v>
      </c>
      <c r="N29" s="15">
        <f>M29*$F$30</f>
        <v>20.528138170628754</v>
      </c>
      <c r="O29" s="14"/>
      <c r="P29" s="4" t="s">
        <v>22</v>
      </c>
      <c r="Q29" s="17"/>
      <c r="R29" s="12">
        <v>2</v>
      </c>
      <c r="W29" s="1"/>
      <c r="X29" s="1"/>
      <c r="Y29" s="1"/>
    </row>
    <row r="30" spans="1:25" ht="13">
      <c r="A30" s="14">
        <f>(3*2.54/2)^2*PI()</f>
        <v>45.603673118774793</v>
      </c>
      <c r="B30" s="12"/>
      <c r="C30" s="18">
        <f>SUM(B23:B27)</f>
        <v>4582</v>
      </c>
      <c r="D30" s="18"/>
      <c r="E30" s="12"/>
      <c r="F30" s="15">
        <f>H22/C30*1000</f>
        <v>36.64592245016734</v>
      </c>
      <c r="G30" s="12"/>
      <c r="H30" s="12"/>
      <c r="I30" s="12"/>
      <c r="J30" s="12" t="s">
        <v>29</v>
      </c>
      <c r="K30" s="12" t="s">
        <v>20</v>
      </c>
      <c r="L30" s="12"/>
      <c r="M30" s="14">
        <f>Q27</f>
        <v>0.43982476635582646</v>
      </c>
      <c r="N30" s="15">
        <f>M30*$F$30</f>
        <v>16.117784279538586</v>
      </c>
      <c r="O30" s="14"/>
      <c r="P30" s="4" t="s">
        <v>23</v>
      </c>
      <c r="Q30" s="17"/>
      <c r="R30" s="4">
        <v>0.16</v>
      </c>
      <c r="W30" s="1"/>
      <c r="X30" s="1"/>
      <c r="Y30" s="1"/>
    </row>
    <row r="31" spans="1:25" ht="12">
      <c r="A31" s="12"/>
      <c r="B31" s="12"/>
      <c r="C31" s="12"/>
      <c r="D31" s="12"/>
      <c r="E31" s="12"/>
      <c r="F31" s="12"/>
      <c r="G31" s="12"/>
      <c r="H31" s="12"/>
      <c r="I31" s="12"/>
      <c r="J31" s="12" t="s">
        <v>29</v>
      </c>
      <c r="K31" s="12" t="s">
        <v>21</v>
      </c>
      <c r="L31" s="12"/>
      <c r="M31" s="19">
        <f>SUM(M29:M30)</f>
        <v>1</v>
      </c>
      <c r="N31" s="15">
        <f>M31*$F$30</f>
        <v>36.64592245016734</v>
      </c>
      <c r="O31" s="14"/>
      <c r="P31" s="17"/>
      <c r="Q31" s="17"/>
      <c r="R31" s="17"/>
    </row>
    <row r="32" spans="1:25" ht="12">
      <c r="A32" s="1"/>
      <c r="B32" s="1"/>
      <c r="C32" s="1"/>
      <c r="D32" s="1"/>
      <c r="E32" s="1"/>
      <c r="F32" s="1"/>
      <c r="G32" s="1"/>
      <c r="H32" s="1"/>
      <c r="I32" s="1"/>
      <c r="J32" s="1"/>
      <c r="K32" s="1"/>
      <c r="L32" s="1"/>
      <c r="M32" s="1"/>
      <c r="N32" s="1"/>
      <c r="O32" s="1"/>
      <c r="T32" s="1"/>
    </row>
    <row r="33" spans="1:20" ht="12">
      <c r="A33" s="1"/>
      <c r="B33" s="1"/>
      <c r="C33" s="1"/>
      <c r="D33" s="1"/>
      <c r="E33" s="1"/>
      <c r="F33" s="1"/>
      <c r="G33" s="1"/>
      <c r="H33" s="1"/>
      <c r="I33" s="1"/>
      <c r="J33" s="1"/>
      <c r="K33" s="1"/>
      <c r="L33" s="1"/>
      <c r="M33" s="1"/>
      <c r="N33" s="1"/>
      <c r="O33" s="1"/>
      <c r="P33" s="1"/>
      <c r="Q33" s="1"/>
      <c r="T33" s="1"/>
    </row>
    <row r="34" spans="1:20" ht="12">
      <c r="A34" s="1"/>
      <c r="B34" s="1"/>
      <c r="C34" s="1"/>
      <c r="D34" s="1"/>
      <c r="E34" s="1"/>
      <c r="F34" s="1"/>
      <c r="G34" s="1"/>
      <c r="H34" s="1"/>
      <c r="I34" s="1"/>
      <c r="J34" s="1"/>
      <c r="K34" s="1"/>
      <c r="L34" s="1"/>
      <c r="M34" s="1"/>
      <c r="N34" s="1"/>
      <c r="O34" s="1"/>
      <c r="P34" s="1"/>
      <c r="Q34" s="1"/>
      <c r="T34" s="1"/>
    </row>
    <row r="82" spans="8:8">
      <c r="H82" s="30">
        <v>41452</v>
      </c>
    </row>
  </sheetData>
  <mergeCells count="7">
    <mergeCell ref="A5:R5"/>
    <mergeCell ref="A20:D20"/>
    <mergeCell ref="E20:H20"/>
    <mergeCell ref="I20:L20"/>
    <mergeCell ref="M20:R20"/>
    <mergeCell ref="A18:R18"/>
    <mergeCell ref="A19:R19"/>
  </mergeCells>
  <phoneticPr fontId="1" type="noConversion"/>
  <pageMargins left="0.75000000000000011" right="0.75000000000000011" top="1" bottom="1" header="0.5" footer="0.5"/>
  <pageSetup paperSize="9" orientation="landscape" horizontalDpi="4294967292" verticalDpi="4294967292"/>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21"/>
  <sheetViews>
    <sheetView workbookViewId="0">
      <selection activeCell="A24" sqref="A24"/>
    </sheetView>
  </sheetViews>
  <sheetFormatPr baseColWidth="10" defaultColWidth="11.5" defaultRowHeight="12" x14ac:dyDescent="0"/>
  <cols>
    <col min="1" max="1" width="19.33203125" bestFit="1" customWidth="1"/>
  </cols>
  <sheetData>
    <row r="4" spans="1:1">
      <c r="A4" s="2"/>
    </row>
    <row r="5" spans="1:1">
      <c r="A5" s="2"/>
    </row>
    <row r="6" spans="1:1">
      <c r="A6" s="2"/>
    </row>
    <row r="7" spans="1:1">
      <c r="A7" s="2"/>
    </row>
    <row r="8" spans="1:1">
      <c r="A8" s="2"/>
    </row>
    <row r="9" spans="1:1">
      <c r="A9" s="2"/>
    </row>
    <row r="10" spans="1:1">
      <c r="A10" s="2"/>
    </row>
    <row r="11" spans="1:1">
      <c r="A11" s="2"/>
    </row>
    <row r="12" spans="1:1">
      <c r="A12" s="2"/>
    </row>
    <row r="13" spans="1:1">
      <c r="A13" s="2"/>
    </row>
    <row r="14" spans="1:1">
      <c r="A14" s="2"/>
    </row>
    <row r="15" spans="1:1">
      <c r="A15" s="2"/>
    </row>
    <row r="16" spans="1:1">
      <c r="A16" s="2"/>
    </row>
    <row r="17" spans="1:1">
      <c r="A17" s="2"/>
    </row>
    <row r="18" spans="1:1">
      <c r="A18" s="2"/>
    </row>
    <row r="19" spans="1:1">
      <c r="A19" s="2"/>
    </row>
    <row r="20" spans="1:1">
      <c r="A20" s="2"/>
    </row>
    <row r="21" spans="1:1">
      <c r="A21" s="2"/>
    </row>
  </sheetData>
  <pageMargins left="0.75" right="0.75" top="1" bottom="1" header="0.5" footer="0.5"/>
  <pageSetup orientation="portrait"/>
  <drawing r:id="rId1"/>
  <legacyDrawing r:id="rId2"/>
  <oleObjects>
    <mc:AlternateContent xmlns:mc="http://schemas.openxmlformats.org/markup-compatibility/2006">
      <mc:Choice Requires="x14">
        <oleObject progId="Document" shapeId="3074" r:id="rId3">
          <objectPr defaultSize="0" autoPict="0" r:id="rId4">
            <anchor moveWithCells="1">
              <from>
                <xdr:col>0</xdr:col>
                <xdr:colOff>952500</xdr:colOff>
                <xdr:row>3</xdr:row>
                <xdr:rowOff>63500</xdr:rowOff>
              </from>
              <to>
                <xdr:col>8</xdr:col>
                <xdr:colOff>76200</xdr:colOff>
                <xdr:row>58</xdr:row>
                <xdr:rowOff>38100</xdr:rowOff>
              </to>
            </anchor>
          </objectPr>
        </oleObject>
      </mc:Choice>
      <mc:Fallback>
        <oleObject progId="Document" shapeId="3074" r:id="rId3"/>
      </mc:Fallback>
    </mc:AlternateContent>
    <mc:AlternateContent xmlns:mc="http://schemas.openxmlformats.org/markup-compatibility/2006">
      <mc:Choice Requires="x14">
        <oleObject progId="Document" shapeId="3075" r:id="rId5">
          <objectPr defaultSize="0" autoPict="0" r:id="rId6">
            <anchor moveWithCells="1">
              <from>
                <xdr:col>8</xdr:col>
                <xdr:colOff>177800</xdr:colOff>
                <xdr:row>3</xdr:row>
                <xdr:rowOff>63500</xdr:rowOff>
              </from>
              <to>
                <xdr:col>15</xdr:col>
                <xdr:colOff>711200</xdr:colOff>
                <xdr:row>56</xdr:row>
                <xdr:rowOff>127000</xdr:rowOff>
              </to>
            </anchor>
          </objectPr>
        </oleObject>
      </mc:Choice>
      <mc:Fallback>
        <oleObject progId="Document" shapeId="3075" r:id="rId5"/>
      </mc:Fallback>
    </mc:AlternateContent>
    <mc:AlternateContent xmlns:mc="http://schemas.openxmlformats.org/markup-compatibility/2006">
      <mc:Choice Requires="x14">
        <oleObject progId="Document" shapeId="3076" r:id="rId7">
          <objectPr defaultSize="0" autoPict="0" r:id="rId8">
            <anchor moveWithCells="1">
              <from>
                <xdr:col>16</xdr:col>
                <xdr:colOff>25400</xdr:colOff>
                <xdr:row>3</xdr:row>
                <xdr:rowOff>76200</xdr:rowOff>
              </from>
              <to>
                <xdr:col>23</xdr:col>
                <xdr:colOff>431800</xdr:colOff>
                <xdr:row>56</xdr:row>
                <xdr:rowOff>25400</xdr:rowOff>
              </to>
            </anchor>
          </objectPr>
        </oleObject>
      </mc:Choice>
      <mc:Fallback>
        <oleObject progId="Document" shapeId="3076" r:id="rId7"/>
      </mc:Fallback>
    </mc:AlternateContent>
    <mc:AlternateContent xmlns:mc="http://schemas.openxmlformats.org/markup-compatibility/2006">
      <mc:Choice Requires="x14">
        <oleObject progId="Document" shapeId="3077" r:id="rId9">
          <objectPr defaultSize="0" autoPict="0" r:id="rId10">
            <anchor moveWithCells="1">
              <from>
                <xdr:col>23</xdr:col>
                <xdr:colOff>622300</xdr:colOff>
                <xdr:row>3</xdr:row>
                <xdr:rowOff>101600</xdr:rowOff>
              </from>
              <to>
                <xdr:col>31</xdr:col>
                <xdr:colOff>254000</xdr:colOff>
                <xdr:row>23</xdr:row>
                <xdr:rowOff>76200</xdr:rowOff>
              </to>
            </anchor>
          </objectPr>
        </oleObject>
      </mc:Choice>
      <mc:Fallback>
        <oleObject progId="Document" shapeId="3077" r:id="rId9"/>
      </mc:Fallback>
    </mc:AlternateContent>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Owen tube calculations</vt:lpstr>
      <vt:lpstr>Owen tube theory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Devlins</dc:creator>
  <cp:lastModifiedBy>John Austin</cp:lastModifiedBy>
  <cp:lastPrinted>2013-05-21T12:21:52Z</cp:lastPrinted>
  <dcterms:created xsi:type="dcterms:W3CDTF">2002-10-22T13:54:01Z</dcterms:created>
  <dcterms:modified xsi:type="dcterms:W3CDTF">2013-07-15T07:34:57Z</dcterms:modified>
</cp:coreProperties>
</file>