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0" windowHeight="15120" tabRatio="640" activeTab="0"/>
  </bookViews>
  <sheets>
    <sheet name="Cover page" sheetId="1" r:id="rId1"/>
    <sheet name="development" sheetId="2" r:id="rId2"/>
  </sheets>
  <definedNames/>
  <calcPr fullCalcOnLoad="1"/>
</workbook>
</file>

<file path=xl/sharedStrings.xml><?xml version="1.0" encoding="utf-8"?>
<sst xmlns="http://schemas.openxmlformats.org/spreadsheetml/2006/main" count="274" uniqueCount="147">
  <si>
    <t>-alpha</t>
  </si>
  <si>
    <t>source</t>
  </si>
  <si>
    <t>Campbell et al 2001</t>
  </si>
  <si>
    <t>Corkett et al 1986</t>
  </si>
  <si>
    <t>Corkett et al 1986, McLaren et al 1988</t>
  </si>
  <si>
    <t>McLaren et al 1989</t>
  </si>
  <si>
    <t>T</t>
  </si>
  <si>
    <t>Belehradek curves</t>
  </si>
  <si>
    <t>Rey-Rassat et al 2002</t>
  </si>
  <si>
    <t>Lee et al 2003</t>
  </si>
  <si>
    <t>Klein-Breteler et al 1995</t>
  </si>
  <si>
    <t>Landry 1983</t>
  </si>
  <si>
    <t>u0</t>
  </si>
  <si>
    <t>Peterson 1986</t>
  </si>
  <si>
    <t>Vidal 1980b</t>
  </si>
  <si>
    <t>Wa</t>
  </si>
  <si>
    <t>measured</t>
  </si>
  <si>
    <t>nominal</t>
  </si>
  <si>
    <t>g0</t>
  </si>
  <si>
    <t>Cook et al. 2007</t>
  </si>
  <si>
    <t>Ray-Rassat et al 2002</t>
  </si>
  <si>
    <t>Tmin</t>
  </si>
  <si>
    <t>Tmax</t>
  </si>
  <si>
    <t>notes</t>
  </si>
  <si>
    <t>species</t>
  </si>
  <si>
    <t>Uchima 1979</t>
  </si>
  <si>
    <t>Haq 1965</t>
  </si>
  <si>
    <t>Lonsdale 1981</t>
  </si>
  <si>
    <t>Almeda et al 2010</t>
  </si>
  <si>
    <t>Growth rate</t>
  </si>
  <si>
    <t>Sabatini and Kiørboe 1994</t>
  </si>
  <si>
    <t>Escribano and McLaren 1992</t>
  </si>
  <si>
    <t>Escribano et al 1997</t>
  </si>
  <si>
    <t>Fryd et al 1991</t>
  </si>
  <si>
    <t>T. longicornis</t>
  </si>
  <si>
    <t>C. typicus</t>
  </si>
  <si>
    <t>C. hamatus</t>
  </si>
  <si>
    <t>E. herdmani</t>
  </si>
  <si>
    <t>A. tonsa</t>
  </si>
  <si>
    <t>Berggreen et al 1988</t>
  </si>
  <si>
    <t>Uye 1988</t>
  </si>
  <si>
    <t>Jung-Madsen et al 2013</t>
  </si>
  <si>
    <t>Klein-Breteler et al 1982</t>
  </si>
  <si>
    <t>approx.</t>
  </si>
  <si>
    <t>-b</t>
  </si>
  <si>
    <t>Adult size</t>
  </si>
  <si>
    <t>at T=0 and W=1 ugC</t>
  </si>
  <si>
    <t>P. marinus</t>
  </si>
  <si>
    <t>Uye et al 1983</t>
  </si>
  <si>
    <t>Uye et al 2002</t>
  </si>
  <si>
    <t>Uye et al Fig 11</t>
  </si>
  <si>
    <t>M. norvegica</t>
  </si>
  <si>
    <t>Paffenhöfer 1993</t>
  </si>
  <si>
    <t>C. abdominalis</t>
  </si>
  <si>
    <t>Slater and Hopcroft 2005</t>
  </si>
  <si>
    <t>N. flemingeri/plumchrus</t>
  </si>
  <si>
    <t>Liu and Hopcroft 2006</t>
  </si>
  <si>
    <t>Liu and Hopcroft 2006, Vidal and Smith 1986</t>
  </si>
  <si>
    <t>N. cristatus</t>
  </si>
  <si>
    <t>field, not lab</t>
  </si>
  <si>
    <t>field, not lab; est. from Fig 6b</t>
  </si>
  <si>
    <t>O. mediterranea</t>
  </si>
  <si>
    <t>Atkinson 1998</t>
  </si>
  <si>
    <t>C. acutus</t>
  </si>
  <si>
    <t>Peterson and Painting 1990</t>
  </si>
  <si>
    <t>C. carinatus</t>
  </si>
  <si>
    <t>Shreeve and Ward 1998</t>
  </si>
  <si>
    <t>R. gigas</t>
  </si>
  <si>
    <t>new fit to stage data</t>
  </si>
  <si>
    <t>DEVELOPMENT</t>
  </si>
  <si>
    <t>GROWTH</t>
  </si>
  <si>
    <t>SIZE</t>
  </si>
  <si>
    <t>µg C</t>
  </si>
  <si>
    <t>from 7°C data</t>
  </si>
  <si>
    <t>C2-adult</t>
  </si>
  <si>
    <t>N1-adult</t>
  </si>
  <si>
    <t>N1-N6</t>
  </si>
  <si>
    <t>C1-adult</t>
  </si>
  <si>
    <t>E-C4</t>
  </si>
  <si>
    <t>C4-adult</t>
  </si>
  <si>
    <t>C3-adult</t>
  </si>
  <si>
    <t>C2-C4</t>
  </si>
  <si>
    <t>C1-C3</t>
  </si>
  <si>
    <t>Hirst et al 2014</t>
  </si>
  <si>
    <t>Hirst et al 2014; 20°C</t>
  </si>
  <si>
    <t>Kiørboe and Hirst 2014</t>
  </si>
  <si>
    <t>new fit; Hirst et al 2014</t>
  </si>
  <si>
    <t>new fit</t>
  </si>
  <si>
    <t>C. hyperboreus</t>
  </si>
  <si>
    <t>C. glacialis</t>
  </si>
  <si>
    <t>C. finmarchicus</t>
  </si>
  <si>
    <t>C. helgolandicus</t>
  </si>
  <si>
    <t>C. sinicus</t>
  </si>
  <si>
    <t>P. acuspes</t>
  </si>
  <si>
    <t>P. minutus</t>
  </si>
  <si>
    <t>P. moultoni</t>
  </si>
  <si>
    <t>P. newmani</t>
  </si>
  <si>
    <t>C. chilensis</t>
  </si>
  <si>
    <t>C. marshallae</t>
  </si>
  <si>
    <t>C. pacificus</t>
  </si>
  <si>
    <t>C. australis</t>
  </si>
  <si>
    <t>P. elongatus</t>
  </si>
  <si>
    <t>Pseudocalanus sp.</t>
  </si>
  <si>
    <t>O. similis</t>
  </si>
  <si>
    <t>O. davisae</t>
  </si>
  <si>
    <t>O. nana</t>
  </si>
  <si>
    <t>O. colcarva</t>
  </si>
  <si>
    <t>Calanus</t>
  </si>
  <si>
    <t>Pseudocalanus</t>
  </si>
  <si>
    <t>Oithona</t>
  </si>
  <si>
    <t>Oncaea</t>
  </si>
  <si>
    <t>Acartia</t>
  </si>
  <si>
    <t>Temora</t>
  </si>
  <si>
    <t>Eurytemora</t>
  </si>
  <si>
    <t>Centropages</t>
  </si>
  <si>
    <t>Calanoides</t>
  </si>
  <si>
    <t>Neocalanus</t>
  </si>
  <si>
    <t>Rhincalanus</t>
  </si>
  <si>
    <t>Pseudodiaptomus</t>
  </si>
  <si>
    <t>Microsetella</t>
  </si>
  <si>
    <t>genus</t>
  </si>
  <si>
    <t>a_E-N6</t>
  </si>
  <si>
    <t>a_E-C5</t>
  </si>
  <si>
    <t>development time D (in days) = a (T-alpha)^b. a_E-N6 is embryonic and naupliiar development; a_E-C5 is total pre-adult development.</t>
  </si>
  <si>
    <t>E-N6</t>
  </si>
  <si>
    <t>N1-N5</t>
  </si>
  <si>
    <t>D_E-C5</t>
  </si>
  <si>
    <t>Total development time at max rate</t>
  </si>
  <si>
    <t>(= highest T, except for Klein-Breteler et al. 1995)</t>
  </si>
  <si>
    <t>extrapolated from stages</t>
  </si>
  <si>
    <t>corrected to 0°C (Q10 = 3)</t>
  </si>
  <si>
    <t>(Q10 = 2.5)</t>
  </si>
  <si>
    <t>orange = extrapolated from less than half of development</t>
  </si>
  <si>
    <t>Bering Sea obs., Campbell/Pinchuk</t>
  </si>
  <si>
    <t>theta</t>
  </si>
  <si>
    <t>Scaling of ontogenetic growth</t>
  </si>
  <si>
    <t>SE</t>
  </si>
  <si>
    <t>~ 1</t>
  </si>
  <si>
    <t>~ 0.8</t>
  </si>
  <si>
    <t>Jung-Madsen and Nielsen 2015</t>
  </si>
  <si>
    <t>E-C1</t>
  </si>
  <si>
    <t>The following supplement accompanies the article</t>
  </si>
  <si>
    <t>general constraints
from species-specific strategies</t>
  </si>
  <si>
    <r>
      <t>Neil S. Banas</t>
    </r>
    <r>
      <rPr>
        <sz val="11"/>
        <color indexed="8"/>
        <rFont val="Times"/>
        <family val="0"/>
      </rPr>
      <t>*</t>
    </r>
    <r>
      <rPr>
        <b/>
        <sz val="11"/>
        <color indexed="8"/>
        <rFont val="Times"/>
        <family val="0"/>
      </rPr>
      <t>, Robert G. Campbell</t>
    </r>
  </si>
  <si>
    <t>*Corresponding author: neil.banas@strath.ac.uk</t>
  </si>
  <si>
    <t>Traits controlling body size in copepods: separating</t>
  </si>
  <si>
    <t>Marine Ecology Progress Series 558: 21–33 (2016)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</si>
</sst>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7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i/>
      <sz val="12"/>
      <color indexed="8"/>
      <name val="Calibri"/>
      <family val="0"/>
    </font>
    <font>
      <sz val="12"/>
      <color indexed="19"/>
      <name val="Calibri"/>
      <family val="0"/>
    </font>
    <font>
      <sz val="12"/>
      <color indexed="62"/>
      <name val="Calibri"/>
      <family val="0"/>
    </font>
    <font>
      <i/>
      <sz val="12"/>
      <color indexed="53"/>
      <name val="Calibri"/>
      <family val="0"/>
    </font>
    <font>
      <sz val="8"/>
      <color indexed="8"/>
      <name val="Calibri"/>
      <family val="0"/>
    </font>
    <font>
      <i/>
      <sz val="10"/>
      <color indexed="8"/>
      <name val="Calibri"/>
      <family val="0"/>
    </font>
    <font>
      <i/>
      <sz val="10"/>
      <color indexed="53"/>
      <name val="Calibri"/>
      <family val="0"/>
    </font>
    <font>
      <sz val="12"/>
      <color indexed="55"/>
      <name val="Calibri"/>
      <family val="0"/>
    </font>
    <font>
      <b/>
      <sz val="12"/>
      <color indexed="55"/>
      <name val="Calibri"/>
      <family val="0"/>
    </font>
    <font>
      <sz val="12"/>
      <name val="Calibri"/>
      <family val="0"/>
    </font>
    <font>
      <b/>
      <i/>
      <sz val="12"/>
      <color indexed="8"/>
      <name val="Calibri"/>
      <family val="0"/>
    </font>
    <font>
      <b/>
      <i/>
      <sz val="9"/>
      <color indexed="8"/>
      <name val="Calibri"/>
      <family val="0"/>
    </font>
    <font>
      <b/>
      <i/>
      <sz val="12"/>
      <color indexed="55"/>
      <name val="Calibri"/>
      <family val="0"/>
    </font>
    <font>
      <b/>
      <sz val="12"/>
      <name val="Calibri"/>
      <family val="0"/>
    </font>
    <font>
      <b/>
      <i/>
      <sz val="12"/>
      <name val="Calibri"/>
      <family val="0"/>
    </font>
    <font>
      <sz val="12"/>
      <color indexed="51"/>
      <name val="Calibri"/>
      <family val="0"/>
    </font>
    <font>
      <i/>
      <sz val="12"/>
      <name val="Calibri"/>
      <family val="0"/>
    </font>
    <font>
      <sz val="10"/>
      <name val="Calibri"/>
      <family val="0"/>
    </font>
    <font>
      <sz val="10"/>
      <name val="Arial"/>
      <family val="0"/>
    </font>
    <font>
      <sz val="10"/>
      <color indexed="8"/>
      <name val="Calibri"/>
      <family val="0"/>
    </font>
    <font>
      <i/>
      <sz val="9"/>
      <color indexed="8"/>
      <name val="Times"/>
      <family val="0"/>
    </font>
    <font>
      <b/>
      <sz val="16"/>
      <color indexed="8"/>
      <name val="Times"/>
      <family val="0"/>
    </font>
    <font>
      <b/>
      <sz val="11"/>
      <color indexed="8"/>
      <name val="Times"/>
      <family val="0"/>
    </font>
    <font>
      <sz val="9"/>
      <color indexed="8"/>
      <name val="Times"/>
      <family val="0"/>
    </font>
    <font>
      <sz val="11"/>
      <name val="Calibri"/>
      <family val="2"/>
    </font>
    <font>
      <sz val="11"/>
      <color indexed="8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4" tint="-0.24997000396251678"/>
      <name val="Calibri"/>
      <family val="0"/>
    </font>
    <font>
      <sz val="12"/>
      <color theme="0" tint="-0.3499799966812134"/>
      <name val="Calibri"/>
      <family val="0"/>
    </font>
    <font>
      <sz val="12"/>
      <color theme="5"/>
      <name val="Calibri"/>
      <family val="0"/>
    </font>
    <font>
      <sz val="12"/>
      <color rgb="FFDCA600"/>
      <name val="Calibri"/>
      <family val="0"/>
    </font>
    <font>
      <b/>
      <i/>
      <sz val="12"/>
      <color theme="1"/>
      <name val="Calibri"/>
      <family val="0"/>
    </font>
    <font>
      <b/>
      <i/>
      <sz val="12"/>
      <color theme="0" tint="-0.3499799966812134"/>
      <name val="Calibri"/>
      <family val="0"/>
    </font>
    <font>
      <sz val="8"/>
      <color theme="1"/>
      <name val="Calibri"/>
      <family val="0"/>
    </font>
    <font>
      <i/>
      <sz val="10"/>
      <color theme="1"/>
      <name val="Calibri"/>
      <family val="0"/>
    </font>
    <font>
      <i/>
      <sz val="10"/>
      <color theme="9" tint="-0.24997000396251678"/>
      <name val="Calibri"/>
      <family val="0"/>
    </font>
    <font>
      <i/>
      <sz val="12"/>
      <color theme="1"/>
      <name val="Calibri"/>
      <family val="0"/>
    </font>
    <font>
      <b/>
      <i/>
      <sz val="9"/>
      <color theme="1"/>
      <name val="Calibri"/>
      <family val="0"/>
    </font>
    <font>
      <i/>
      <sz val="12"/>
      <color theme="9" tint="-0.24997000396251678"/>
      <name val="Calibri"/>
      <family val="0"/>
    </font>
    <font>
      <sz val="10"/>
      <color theme="1"/>
      <name val="Calibri"/>
      <family val="0"/>
    </font>
    <font>
      <b/>
      <sz val="12"/>
      <color theme="0" tint="-0.3499799966812134"/>
      <name val="Calibri"/>
      <family val="0"/>
    </font>
    <font>
      <i/>
      <sz val="9"/>
      <color rgb="FF000000"/>
      <name val="Times"/>
      <family val="0"/>
    </font>
    <font>
      <b/>
      <sz val="16"/>
      <color rgb="FF000000"/>
      <name val="Times"/>
      <family val="0"/>
    </font>
    <font>
      <b/>
      <sz val="11"/>
      <color rgb="FF000000"/>
      <name val="Times"/>
      <family val="0"/>
    </font>
    <font>
      <sz val="9"/>
      <color rgb="FF000000"/>
      <name val="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62" fillId="0" borderId="0" xfId="0" applyFont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33" borderId="0" xfId="0" applyFont="1" applyFill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wrapText="1"/>
    </xf>
    <xf numFmtId="0" fontId="7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0" fontId="19" fillId="0" borderId="0" xfId="0" applyFont="1" applyBorder="1" applyAlignment="1" quotePrefix="1">
      <alignment horizontal="right"/>
    </xf>
    <xf numFmtId="0" fontId="65" fillId="0" borderId="0" xfId="0" applyFont="1" applyBorder="1" applyAlignment="1" quotePrefix="1">
      <alignment horizontal="right"/>
    </xf>
    <xf numFmtId="0" fontId="65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64" fontId="7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14" fillId="33" borderId="0" xfId="0" applyNumberFormat="1" applyFon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72" fillId="0" borderId="0" xfId="0" applyFont="1" applyBorder="1" applyAlignment="1">
      <alignment/>
    </xf>
    <xf numFmtId="166" fontId="14" fillId="33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1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16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 quotePrefix="1">
      <alignment horizontal="right"/>
    </xf>
    <xf numFmtId="166" fontId="0" fillId="33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49" fillId="0" borderId="0" xfId="0" applyFont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74" fillId="3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9" fillId="0" borderId="0" xfId="0" applyFont="1" applyBorder="1" applyAlignment="1">
      <alignment/>
    </xf>
    <xf numFmtId="0" fontId="68" fillId="33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29" fillId="0" borderId="0" xfId="0" applyFont="1" applyAlignment="1">
      <alignment/>
    </xf>
    <xf numFmtId="0" fontId="68" fillId="33" borderId="0" xfId="0" applyFont="1" applyFill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1:F31"/>
  <sheetViews>
    <sheetView tabSelected="1" zoomScale="150" zoomScaleNormal="150" workbookViewId="0" topLeftCell="A1">
      <selection activeCell="F9" sqref="F9"/>
    </sheetView>
  </sheetViews>
  <sheetFormatPr defaultColWidth="11.00390625" defaultRowHeight="15.75"/>
  <sheetData>
    <row r="1" ht="15">
      <c r="F1" s="56" t="s">
        <v>141</v>
      </c>
    </row>
    <row r="2" ht="31.5" customHeight="1">
      <c r="F2" s="57" t="s">
        <v>145</v>
      </c>
    </row>
    <row r="3" ht="18">
      <c r="F3" s="57" t="s">
        <v>142</v>
      </c>
    </row>
    <row r="4" ht="27.75" customHeight="1">
      <c r="F4" s="58" t="s">
        <v>143</v>
      </c>
    </row>
    <row r="5" ht="22.5" customHeight="1">
      <c r="F5" s="59" t="s">
        <v>144</v>
      </c>
    </row>
    <row r="6" ht="22.5" customHeight="1">
      <c r="F6" s="56" t="s">
        <v>146</v>
      </c>
    </row>
    <row r="7" ht="15">
      <c r="F7" s="60"/>
    </row>
    <row r="8" ht="15">
      <c r="F8" s="60"/>
    </row>
    <row r="9" ht="15">
      <c r="F9" s="60"/>
    </row>
    <row r="10" ht="15">
      <c r="F10" s="60"/>
    </row>
    <row r="11" ht="15">
      <c r="F11" s="60"/>
    </row>
    <row r="12" ht="15">
      <c r="F12" s="60"/>
    </row>
    <row r="13" ht="15">
      <c r="F13" s="60"/>
    </row>
    <row r="14" ht="15">
      <c r="F14" s="60"/>
    </row>
    <row r="15" ht="15">
      <c r="F15" s="60"/>
    </row>
    <row r="16" ht="15">
      <c r="F16" s="60"/>
    </row>
    <row r="17" ht="15">
      <c r="F17" s="60"/>
    </row>
    <row r="18" ht="15">
      <c r="F18" s="60"/>
    </row>
    <row r="19" ht="15">
      <c r="F19" s="60"/>
    </row>
    <row r="20" ht="15">
      <c r="F20" s="60"/>
    </row>
    <row r="21" ht="15">
      <c r="F21" s="60"/>
    </row>
    <row r="22" ht="15">
      <c r="F22" s="60"/>
    </row>
    <row r="23" ht="15">
      <c r="F23" s="60"/>
    </row>
    <row r="24" ht="15">
      <c r="F24" s="60"/>
    </row>
    <row r="25" ht="15">
      <c r="F25" s="60"/>
    </row>
    <row r="26" ht="15">
      <c r="F26" s="60"/>
    </row>
    <row r="27" ht="15">
      <c r="F27" s="60"/>
    </row>
    <row r="28" ht="15">
      <c r="F28" s="60"/>
    </row>
    <row r="29" ht="15">
      <c r="F29" s="60"/>
    </row>
    <row r="30" ht="15">
      <c r="F30" s="60"/>
    </row>
    <row r="31" ht="15">
      <c r="F31" s="60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A1">
      <pane xSplit="7100" ySplit="2160" topLeftCell="A1" activePane="bottomRight" state="split"/>
      <selection pane="topLeft" activeCell="W1" sqref="W1:W65536"/>
      <selection pane="topRight" activeCell="H1" sqref="H1"/>
      <selection pane="bottomLeft" activeCell="D13" sqref="D13"/>
      <selection pane="bottomRight" activeCell="Q13" sqref="Q13"/>
    </sheetView>
  </sheetViews>
  <sheetFormatPr defaultColWidth="11.00390625" defaultRowHeight="15.75"/>
  <cols>
    <col min="1" max="1" width="20.875" style="3" customWidth="1"/>
    <col min="2" max="2" width="17.00390625" style="3" customWidth="1"/>
    <col min="3" max="3" width="16.875" style="3" customWidth="1"/>
    <col min="4" max="4" width="9.50390625" style="5" customWidth="1"/>
    <col min="5" max="5" width="14.50390625" style="6" customWidth="1"/>
    <col min="6" max="6" width="2.50390625" style="7" customWidth="1"/>
    <col min="7" max="7" width="8.875" style="8" customWidth="1"/>
    <col min="8" max="9" width="8.125" style="3" customWidth="1"/>
    <col min="10" max="11" width="4.375" style="3" customWidth="1"/>
    <col min="12" max="12" width="8.50390625" style="3" customWidth="1"/>
    <col min="13" max="14" width="4.375" style="3" customWidth="1"/>
    <col min="15" max="15" width="2.50390625" style="3" customWidth="1"/>
    <col min="16" max="16" width="7.875" style="3" customWidth="1"/>
    <col min="17" max="19" width="10.875" style="3" customWidth="1"/>
    <col min="20" max="20" width="12.375" style="5" customWidth="1"/>
    <col min="21" max="21" width="2.375" style="2" customWidth="1"/>
    <col min="22" max="23" width="11.375" style="2" customWidth="1"/>
    <col min="24" max="24" width="10.875" style="5" customWidth="1"/>
    <col min="25" max="25" width="26.50390625" style="6" customWidth="1"/>
    <col min="26" max="26" width="2.375" style="3" customWidth="1"/>
    <col min="27" max="16384" width="10.875" style="3" customWidth="1"/>
  </cols>
  <sheetData>
    <row r="1" spans="4:25" s="46" customFormat="1" ht="21.75" customHeight="1">
      <c r="D1" s="47" t="s">
        <v>71</v>
      </c>
      <c r="E1" s="48"/>
      <c r="F1" s="49"/>
      <c r="G1" s="50" t="s">
        <v>69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1"/>
      <c r="V1" s="47" t="s">
        <v>70</v>
      </c>
      <c r="W1" s="47"/>
      <c r="X1" s="47"/>
      <c r="Y1" s="48"/>
    </row>
    <row r="2" spans="4:24" ht="15" customHeight="1">
      <c r="D2" s="17" t="s">
        <v>45</v>
      </c>
      <c r="G2" s="18" t="s">
        <v>7</v>
      </c>
      <c r="N2" s="19"/>
      <c r="O2" s="19"/>
      <c r="P2" s="63" t="s">
        <v>127</v>
      </c>
      <c r="Q2" s="63"/>
      <c r="R2" s="63"/>
      <c r="S2" s="63"/>
      <c r="V2" s="66" t="s">
        <v>135</v>
      </c>
      <c r="W2" s="54"/>
      <c r="X2" s="17" t="s">
        <v>29</v>
      </c>
    </row>
    <row r="3" spans="4:24" ht="15" customHeight="1">
      <c r="D3" s="5" t="s">
        <v>72</v>
      </c>
      <c r="G3" s="62" t="s">
        <v>123</v>
      </c>
      <c r="H3" s="62"/>
      <c r="I3" s="62"/>
      <c r="J3" s="62"/>
      <c r="K3" s="62"/>
      <c r="L3" s="62"/>
      <c r="M3" s="62"/>
      <c r="N3" s="62"/>
      <c r="O3" s="20"/>
      <c r="P3" s="62" t="s">
        <v>128</v>
      </c>
      <c r="Q3" s="62"/>
      <c r="R3" s="62"/>
      <c r="S3" s="62"/>
      <c r="V3" s="66"/>
      <c r="W3" s="54"/>
      <c r="X3" s="61" t="s">
        <v>46</v>
      </c>
    </row>
    <row r="4" spans="7:26" ht="13.5" customHeight="1">
      <c r="G4" s="62"/>
      <c r="H4" s="62"/>
      <c r="I4" s="62"/>
      <c r="J4" s="62"/>
      <c r="K4" s="62"/>
      <c r="L4" s="62"/>
      <c r="M4" s="62"/>
      <c r="N4" s="62"/>
      <c r="O4" s="20"/>
      <c r="P4" s="52" t="s">
        <v>132</v>
      </c>
      <c r="Q4" s="21"/>
      <c r="T4" s="45"/>
      <c r="U4" s="23"/>
      <c r="V4" s="66"/>
      <c r="W4" s="54"/>
      <c r="X4" s="61"/>
      <c r="Z4" s="22"/>
    </row>
    <row r="5" spans="7:26" ht="13.5" customHeight="1">
      <c r="G5" s="20"/>
      <c r="H5" s="20"/>
      <c r="I5" s="20"/>
      <c r="J5" s="20"/>
      <c r="K5" s="20"/>
      <c r="L5" s="20"/>
      <c r="M5" s="20"/>
      <c r="N5" s="20"/>
      <c r="O5" s="20"/>
      <c r="Q5" s="21"/>
      <c r="R5" s="64" t="s">
        <v>129</v>
      </c>
      <c r="S5" s="65" t="s">
        <v>130</v>
      </c>
      <c r="T5" s="45"/>
      <c r="U5" s="23"/>
      <c r="V5" s="66"/>
      <c r="W5" s="54"/>
      <c r="X5" s="53" t="s">
        <v>131</v>
      </c>
      <c r="Z5" s="22"/>
    </row>
    <row r="6" spans="1:26" s="15" customFormat="1" ht="15">
      <c r="A6" s="12" t="s">
        <v>1</v>
      </c>
      <c r="B6" s="12" t="s">
        <v>120</v>
      </c>
      <c r="C6" s="12" t="s">
        <v>24</v>
      </c>
      <c r="D6" s="13" t="s">
        <v>15</v>
      </c>
      <c r="E6" s="14" t="s">
        <v>1</v>
      </c>
      <c r="F6" s="24"/>
      <c r="G6" s="25" t="s">
        <v>44</v>
      </c>
      <c r="H6" s="26" t="s">
        <v>0</v>
      </c>
      <c r="I6" s="27" t="s">
        <v>121</v>
      </c>
      <c r="J6" s="28" t="s">
        <v>21</v>
      </c>
      <c r="K6" s="28" t="s">
        <v>22</v>
      </c>
      <c r="L6" s="27" t="s">
        <v>122</v>
      </c>
      <c r="M6" s="28" t="s">
        <v>21</v>
      </c>
      <c r="N6" s="28" t="s">
        <v>22</v>
      </c>
      <c r="O6" s="28"/>
      <c r="P6" s="27" t="s">
        <v>6</v>
      </c>
      <c r="Q6" s="27" t="s">
        <v>126</v>
      </c>
      <c r="R6" s="64"/>
      <c r="S6" s="65"/>
      <c r="T6" s="13" t="s">
        <v>12</v>
      </c>
      <c r="U6" s="29"/>
      <c r="V6" s="29" t="s">
        <v>134</v>
      </c>
      <c r="W6" s="29" t="s">
        <v>136</v>
      </c>
      <c r="X6" s="13" t="s">
        <v>18</v>
      </c>
      <c r="Y6" s="14" t="s">
        <v>23</v>
      </c>
      <c r="Z6" s="27"/>
    </row>
    <row r="7" spans="1:24" ht="15">
      <c r="A7" s="3" t="s">
        <v>3</v>
      </c>
      <c r="B7" s="3" t="s">
        <v>107</v>
      </c>
      <c r="C7" s="4" t="s">
        <v>88</v>
      </c>
      <c r="D7" s="5">
        <v>1600</v>
      </c>
      <c r="E7" s="6" t="s">
        <v>17</v>
      </c>
      <c r="G7" s="8">
        <v>2.05</v>
      </c>
      <c r="H7" s="3">
        <v>14.4</v>
      </c>
      <c r="I7" s="3">
        <v>15107</v>
      </c>
      <c r="J7" s="3">
        <v>2</v>
      </c>
      <c r="K7" s="3">
        <v>10</v>
      </c>
      <c r="P7" s="3">
        <f>K7</f>
        <v>10</v>
      </c>
      <c r="Q7" s="30">
        <v>61.85789233612789</v>
      </c>
      <c r="R7" s="41" t="s">
        <v>124</v>
      </c>
      <c r="S7" s="31">
        <f>Q7*3^(P7/10)</f>
        <v>185.57367700838367</v>
      </c>
      <c r="T7" s="32">
        <f>1/S7</f>
        <v>0.005388695294078928</v>
      </c>
      <c r="X7" s="44"/>
    </row>
    <row r="8" spans="1:24" ht="15">
      <c r="A8" s="3" t="s">
        <v>41</v>
      </c>
      <c r="B8" s="3" t="s">
        <v>107</v>
      </c>
      <c r="C8" s="4" t="s">
        <v>88</v>
      </c>
      <c r="D8" s="5">
        <v>1600</v>
      </c>
      <c r="E8" s="6" t="s">
        <v>17</v>
      </c>
      <c r="G8" s="8">
        <v>2.05</v>
      </c>
      <c r="H8" s="3">
        <v>12.7</v>
      </c>
      <c r="I8" s="34">
        <f>14159*1.19</f>
        <v>16849.21</v>
      </c>
      <c r="J8" s="3">
        <v>0</v>
      </c>
      <c r="K8" s="3">
        <v>10</v>
      </c>
      <c r="P8" s="3">
        <f>K8</f>
        <v>10</v>
      </c>
      <c r="Q8" s="30">
        <v>80.00047563079046</v>
      </c>
      <c r="R8" s="41" t="s">
        <v>125</v>
      </c>
      <c r="S8" s="31">
        <f aca="true" t="shared" si="0" ref="S8:S53">Q8*3^(P8/10)</f>
        <v>240.0014268923714</v>
      </c>
      <c r="T8" s="32">
        <f>1/S8</f>
        <v>0.004166641894376944</v>
      </c>
      <c r="X8" s="44"/>
    </row>
    <row r="9" spans="1:24" ht="15">
      <c r="A9" s="3" t="s">
        <v>4</v>
      </c>
      <c r="B9" s="3" t="s">
        <v>107</v>
      </c>
      <c r="C9" s="4" t="s">
        <v>89</v>
      </c>
      <c r="D9" s="5">
        <v>300</v>
      </c>
      <c r="E9" s="6" t="s">
        <v>17</v>
      </c>
      <c r="G9" s="8">
        <v>2.05</v>
      </c>
      <c r="H9" s="3">
        <v>12.97</v>
      </c>
      <c r="I9" s="3">
        <v>9892</v>
      </c>
      <c r="J9" s="3">
        <v>2</v>
      </c>
      <c r="K9" s="3">
        <v>10</v>
      </c>
      <c r="P9" s="3">
        <f>K9</f>
        <v>10</v>
      </c>
      <c r="Q9" s="30">
        <v>45.842690741633454</v>
      </c>
      <c r="R9" s="41" t="s">
        <v>124</v>
      </c>
      <c r="S9" s="31">
        <f t="shared" si="0"/>
        <v>137.52807222490037</v>
      </c>
      <c r="T9" s="32">
        <f aca="true" t="shared" si="1" ref="T9:T20">1/S9</f>
        <v>0.007271242763911464</v>
      </c>
      <c r="X9" s="44"/>
    </row>
    <row r="10" spans="1:24" ht="15">
      <c r="A10" s="40" t="s">
        <v>139</v>
      </c>
      <c r="B10" s="40" t="s">
        <v>107</v>
      </c>
      <c r="C10" s="4" t="s">
        <v>89</v>
      </c>
      <c r="D10" s="5">
        <v>300</v>
      </c>
      <c r="E10" s="6" t="s">
        <v>17</v>
      </c>
      <c r="G10" s="8">
        <v>2.05</v>
      </c>
      <c r="H10" s="40">
        <v>15.7</v>
      </c>
      <c r="I10" s="3">
        <v>12510</v>
      </c>
      <c r="J10" s="40">
        <v>0</v>
      </c>
      <c r="K10" s="40">
        <v>10</v>
      </c>
      <c r="P10" s="3">
        <v>10</v>
      </c>
      <c r="Q10" s="30">
        <f>2.62*14846*(P10+H10)^-G10</f>
        <v>50.06657060840989</v>
      </c>
      <c r="R10" s="41" t="s">
        <v>140</v>
      </c>
      <c r="S10" s="31">
        <f t="shared" si="0"/>
        <v>150.19971182522966</v>
      </c>
      <c r="T10" s="32">
        <f t="shared" si="1"/>
        <v>0.006657802387554421</v>
      </c>
      <c r="X10" s="44"/>
    </row>
    <row r="11" spans="1:26" ht="15">
      <c r="A11" s="3" t="s">
        <v>2</v>
      </c>
      <c r="B11" s="3" t="s">
        <v>107</v>
      </c>
      <c r="C11" s="4" t="s">
        <v>90</v>
      </c>
      <c r="D11" s="5">
        <v>180</v>
      </c>
      <c r="E11" s="6" t="s">
        <v>16</v>
      </c>
      <c r="G11" s="8">
        <v>2.05</v>
      </c>
      <c r="H11" s="3">
        <v>9.11</v>
      </c>
      <c r="I11" s="3">
        <v>5267</v>
      </c>
      <c r="J11" s="3">
        <v>4</v>
      </c>
      <c r="K11" s="3">
        <v>12</v>
      </c>
      <c r="L11" s="3">
        <v>15047</v>
      </c>
      <c r="M11" s="3">
        <v>8</v>
      </c>
      <c r="N11" s="3">
        <v>12</v>
      </c>
      <c r="P11" s="3">
        <f>N11</f>
        <v>12</v>
      </c>
      <c r="Q11" s="31">
        <v>28.99005522634598</v>
      </c>
      <c r="R11" s="41"/>
      <c r="S11" s="31">
        <f t="shared" si="0"/>
        <v>108.34142620986516</v>
      </c>
      <c r="T11" s="32">
        <f t="shared" si="1"/>
        <v>0.009230079711733976</v>
      </c>
      <c r="U11" s="16"/>
      <c r="V11" s="2">
        <v>0.67</v>
      </c>
      <c r="W11" s="2">
        <v>0.13</v>
      </c>
      <c r="X11" s="44">
        <v>0.1383</v>
      </c>
      <c r="Y11" s="6" t="s">
        <v>87</v>
      </c>
      <c r="Z11" s="15"/>
    </row>
    <row r="12" spans="1:24" ht="15">
      <c r="A12" s="3" t="s">
        <v>3</v>
      </c>
      <c r="B12" s="3" t="s">
        <v>107</v>
      </c>
      <c r="C12" s="4" t="s">
        <v>90</v>
      </c>
      <c r="D12" s="5">
        <v>180</v>
      </c>
      <c r="E12" s="6" t="s">
        <v>2</v>
      </c>
      <c r="G12" s="8">
        <v>2.05</v>
      </c>
      <c r="H12" s="3">
        <v>10.6</v>
      </c>
      <c r="I12" s="3">
        <v>7110</v>
      </c>
      <c r="J12" s="3">
        <v>2</v>
      </c>
      <c r="K12" s="3">
        <v>10</v>
      </c>
      <c r="L12" s="3">
        <v>18168</v>
      </c>
      <c r="M12" s="3">
        <v>10</v>
      </c>
      <c r="N12" s="3">
        <v>10</v>
      </c>
      <c r="P12" s="3">
        <f aca="true" t="shared" si="2" ref="P12:P22">N12</f>
        <v>10</v>
      </c>
      <c r="Q12" s="31">
        <v>36.802669319657596</v>
      </c>
      <c r="R12" s="41"/>
      <c r="S12" s="31">
        <f t="shared" si="0"/>
        <v>110.40800795897279</v>
      </c>
      <c r="T12" s="32">
        <f t="shared" si="1"/>
        <v>0.009057314034427614</v>
      </c>
      <c r="X12" s="44"/>
    </row>
    <row r="13" spans="1:24" ht="15">
      <c r="A13" s="40" t="s">
        <v>139</v>
      </c>
      <c r="B13" s="40" t="s">
        <v>107</v>
      </c>
      <c r="C13" s="4" t="s">
        <v>90</v>
      </c>
      <c r="D13" s="5">
        <v>180</v>
      </c>
      <c r="E13" s="6" t="s">
        <v>2</v>
      </c>
      <c r="G13" s="8">
        <v>2.05</v>
      </c>
      <c r="H13" s="40">
        <v>13.7</v>
      </c>
      <c r="I13" s="40">
        <v>10105</v>
      </c>
      <c r="J13" s="40">
        <v>0</v>
      </c>
      <c r="K13" s="40">
        <v>10</v>
      </c>
      <c r="P13" s="3">
        <v>10</v>
      </c>
      <c r="Q13" s="30">
        <f>2.62*12285*(P13+H13)^-G13</f>
        <v>48.91503209459325</v>
      </c>
      <c r="R13" s="41" t="s">
        <v>140</v>
      </c>
      <c r="S13" s="31">
        <f t="shared" si="0"/>
        <v>146.74509628377976</v>
      </c>
      <c r="T13" s="32">
        <f t="shared" si="1"/>
        <v>0.006814537761903622</v>
      </c>
      <c r="X13" s="44"/>
    </row>
    <row r="14" spans="1:24" ht="15">
      <c r="A14" s="3" t="s">
        <v>19</v>
      </c>
      <c r="B14" s="3" t="s">
        <v>107</v>
      </c>
      <c r="C14" s="4" t="s">
        <v>91</v>
      </c>
      <c r="D14" s="5">
        <v>115</v>
      </c>
      <c r="E14" s="6" t="s">
        <v>20</v>
      </c>
      <c r="G14" s="8">
        <v>2.05</v>
      </c>
      <c r="H14" s="3">
        <v>6.01</v>
      </c>
      <c r="I14" s="3">
        <v>4490</v>
      </c>
      <c r="J14" s="3">
        <v>8</v>
      </c>
      <c r="K14" s="3">
        <v>15</v>
      </c>
      <c r="L14" s="3">
        <v>12337</v>
      </c>
      <c r="M14" s="3">
        <v>8</v>
      </c>
      <c r="N14" s="3">
        <v>15</v>
      </c>
      <c r="P14" s="3">
        <f t="shared" si="2"/>
        <v>15</v>
      </c>
      <c r="Q14" s="31">
        <v>24.001376925901496</v>
      </c>
      <c r="R14" s="41"/>
      <c r="S14" s="31">
        <f t="shared" si="0"/>
        <v>124.71481286181812</v>
      </c>
      <c r="T14" s="32">
        <f>1/S14</f>
        <v>0.00801829371389895</v>
      </c>
      <c r="X14" s="44"/>
    </row>
    <row r="15" spans="1:25" ht="15">
      <c r="A15" s="3" t="s">
        <v>40</v>
      </c>
      <c r="B15" s="3" t="s">
        <v>107</v>
      </c>
      <c r="C15" s="4" t="s">
        <v>92</v>
      </c>
      <c r="D15" s="5">
        <v>60</v>
      </c>
      <c r="E15" s="6" t="s">
        <v>16</v>
      </c>
      <c r="G15" s="8">
        <v>1.44</v>
      </c>
      <c r="H15" s="3">
        <v>0.7</v>
      </c>
      <c r="I15" s="3">
        <v>558</v>
      </c>
      <c r="J15" s="3">
        <v>10</v>
      </c>
      <c r="K15" s="3">
        <v>20</v>
      </c>
      <c r="L15" s="3">
        <v>1258</v>
      </c>
      <c r="M15" s="3">
        <v>10</v>
      </c>
      <c r="N15" s="3">
        <v>20</v>
      </c>
      <c r="P15" s="3">
        <f t="shared" si="2"/>
        <v>20</v>
      </c>
      <c r="Q15" s="31">
        <v>16.02076845344621</v>
      </c>
      <c r="R15" s="41"/>
      <c r="S15" s="31">
        <f t="shared" si="0"/>
        <v>144.18691608101588</v>
      </c>
      <c r="T15" s="32">
        <f>1/S15</f>
        <v>0.00693544204411806</v>
      </c>
      <c r="V15" s="2">
        <v>1</v>
      </c>
      <c r="W15" s="2">
        <v>0.1</v>
      </c>
      <c r="X15" s="35">
        <v>0.089</v>
      </c>
      <c r="Y15" s="6" t="s">
        <v>86</v>
      </c>
    </row>
    <row r="16" spans="1:25" ht="15">
      <c r="A16" s="3" t="s">
        <v>54</v>
      </c>
      <c r="B16" s="40" t="s">
        <v>114</v>
      </c>
      <c r="C16" s="8" t="s">
        <v>53</v>
      </c>
      <c r="D16" s="5">
        <v>20</v>
      </c>
      <c r="E16" s="6" t="s">
        <v>16</v>
      </c>
      <c r="G16" s="8">
        <v>1.58</v>
      </c>
      <c r="H16" s="3">
        <v>8.7</v>
      </c>
      <c r="I16" s="8">
        <v>1695</v>
      </c>
      <c r="J16" s="8">
        <v>5</v>
      </c>
      <c r="K16" s="8">
        <v>16</v>
      </c>
      <c r="L16" s="3">
        <v>3167</v>
      </c>
      <c r="M16" s="8">
        <v>5</v>
      </c>
      <c r="N16" s="8">
        <v>16</v>
      </c>
      <c r="O16" s="8"/>
      <c r="P16" s="3">
        <f t="shared" si="2"/>
        <v>16</v>
      </c>
      <c r="Q16" s="31">
        <v>19.961210624957904</v>
      </c>
      <c r="R16" s="41"/>
      <c r="S16" s="31">
        <f t="shared" si="0"/>
        <v>115.76596192580928</v>
      </c>
      <c r="T16" s="32">
        <f>1/S16</f>
        <v>0.008638117658806033</v>
      </c>
      <c r="X16" s="35">
        <v>0.12164782659856781</v>
      </c>
      <c r="Y16" s="6" t="s">
        <v>73</v>
      </c>
    </row>
    <row r="17" spans="1:28" ht="15">
      <c r="A17" s="3" t="s">
        <v>5</v>
      </c>
      <c r="B17" s="40" t="s">
        <v>108</v>
      </c>
      <c r="C17" s="10" t="s">
        <v>93</v>
      </c>
      <c r="D17" s="5">
        <v>10</v>
      </c>
      <c r="E17" s="6" t="s">
        <v>17</v>
      </c>
      <c r="G17" s="8">
        <v>2.05</v>
      </c>
      <c r="H17" s="3">
        <v>12.59</v>
      </c>
      <c r="I17" s="3">
        <v>10401</v>
      </c>
      <c r="J17" s="3">
        <v>0</v>
      </c>
      <c r="K17" s="3">
        <v>12</v>
      </c>
      <c r="L17" s="3">
        <v>20155</v>
      </c>
      <c r="M17" s="3">
        <v>4</v>
      </c>
      <c r="N17" s="3">
        <v>12</v>
      </c>
      <c r="P17" s="3">
        <f t="shared" si="2"/>
        <v>12</v>
      </c>
      <c r="Q17" s="31">
        <v>28.400619840072604</v>
      </c>
      <c r="R17" s="41"/>
      <c r="S17" s="31">
        <f t="shared" si="0"/>
        <v>106.13859251711025</v>
      </c>
      <c r="T17" s="32">
        <f t="shared" si="1"/>
        <v>0.009421643685719624</v>
      </c>
      <c r="X17" s="44"/>
      <c r="AB17" s="36"/>
    </row>
    <row r="18" spans="1:28" ht="15">
      <c r="A18" s="3" t="s">
        <v>5</v>
      </c>
      <c r="B18" s="40" t="s">
        <v>108</v>
      </c>
      <c r="C18" s="10" t="s">
        <v>94</v>
      </c>
      <c r="D18" s="5">
        <v>10</v>
      </c>
      <c r="E18" s="6" t="s">
        <v>17</v>
      </c>
      <c r="G18" s="8">
        <v>2.05</v>
      </c>
      <c r="H18" s="3">
        <v>13.9</v>
      </c>
      <c r="I18" s="3">
        <v>10525</v>
      </c>
      <c r="J18" s="3">
        <v>2</v>
      </c>
      <c r="K18" s="3">
        <v>8</v>
      </c>
      <c r="L18" s="3">
        <v>25745</v>
      </c>
      <c r="M18" s="3">
        <v>8</v>
      </c>
      <c r="N18" s="3">
        <v>8</v>
      </c>
      <c r="P18" s="3">
        <f t="shared" si="2"/>
        <v>8</v>
      </c>
      <c r="Q18" s="31">
        <v>46.002608757206524</v>
      </c>
      <c r="R18" s="41"/>
      <c r="S18" s="31">
        <f t="shared" si="0"/>
        <v>110.7846179964145</v>
      </c>
      <c r="T18" s="32">
        <f t="shared" si="1"/>
        <v>0.009026523881071329</v>
      </c>
      <c r="X18" s="44"/>
      <c r="AB18" s="36"/>
    </row>
    <row r="19" spans="1:28" ht="15">
      <c r="A19" s="3" t="s">
        <v>5</v>
      </c>
      <c r="B19" s="40" t="s">
        <v>108</v>
      </c>
      <c r="C19" s="10" t="s">
        <v>95</v>
      </c>
      <c r="D19" s="5">
        <v>10</v>
      </c>
      <c r="E19" s="6" t="s">
        <v>17</v>
      </c>
      <c r="G19" s="8">
        <v>2.05</v>
      </c>
      <c r="H19" s="3">
        <v>12.03</v>
      </c>
      <c r="I19" s="3">
        <v>10332</v>
      </c>
      <c r="J19" s="3">
        <v>2</v>
      </c>
      <c r="K19" s="3">
        <v>8</v>
      </c>
      <c r="L19" s="3">
        <v>20126</v>
      </c>
      <c r="M19" s="3">
        <v>8</v>
      </c>
      <c r="N19" s="3">
        <v>8</v>
      </c>
      <c r="P19" s="3">
        <f t="shared" si="2"/>
        <v>8</v>
      </c>
      <c r="Q19" s="31">
        <v>43.18287193543813</v>
      </c>
      <c r="R19" s="41"/>
      <c r="S19" s="31">
        <f t="shared" si="0"/>
        <v>103.99405817623693</v>
      </c>
      <c r="T19" s="32">
        <f t="shared" si="1"/>
        <v>0.009615934001780345</v>
      </c>
      <c r="X19" s="44"/>
      <c r="AB19" s="36"/>
    </row>
    <row r="20" spans="1:28" ht="15">
      <c r="A20" s="3" t="s">
        <v>5</v>
      </c>
      <c r="B20" s="40" t="s">
        <v>108</v>
      </c>
      <c r="C20" s="10" t="s">
        <v>96</v>
      </c>
      <c r="D20" s="5">
        <v>10</v>
      </c>
      <c r="E20" s="6" t="s">
        <v>17</v>
      </c>
      <c r="G20" s="8">
        <v>2.05</v>
      </c>
      <c r="H20" s="3">
        <v>11.3</v>
      </c>
      <c r="I20" s="3">
        <v>7474</v>
      </c>
      <c r="J20" s="3">
        <v>2</v>
      </c>
      <c r="K20" s="3">
        <v>8</v>
      </c>
      <c r="L20" s="3">
        <v>14393</v>
      </c>
      <c r="M20" s="3">
        <v>6</v>
      </c>
      <c r="N20" s="3">
        <v>8</v>
      </c>
      <c r="P20" s="3">
        <f t="shared" si="2"/>
        <v>8</v>
      </c>
      <c r="Q20" s="31">
        <v>33.324131681138766</v>
      </c>
      <c r="R20" s="41"/>
      <c r="S20" s="31">
        <f t="shared" si="0"/>
        <v>80.25199653006275</v>
      </c>
      <c r="T20" s="32">
        <f t="shared" si="1"/>
        <v>0.012460749180556467</v>
      </c>
      <c r="X20" s="44"/>
      <c r="AB20" s="36"/>
    </row>
    <row r="21" spans="1:28" ht="15">
      <c r="A21" s="3" t="s">
        <v>48</v>
      </c>
      <c r="B21" s="40" t="s">
        <v>118</v>
      </c>
      <c r="C21" s="8" t="s">
        <v>47</v>
      </c>
      <c r="D21" s="5">
        <v>6</v>
      </c>
      <c r="E21" s="6" t="s">
        <v>16</v>
      </c>
      <c r="G21" s="8">
        <v>1.8</v>
      </c>
      <c r="H21" s="3">
        <v>1</v>
      </c>
      <c r="I21" s="3">
        <v>1756</v>
      </c>
      <c r="J21" s="3">
        <v>10</v>
      </c>
      <c r="K21" s="3">
        <v>25</v>
      </c>
      <c r="L21" s="3">
        <v>3638</v>
      </c>
      <c r="M21" s="3">
        <v>10</v>
      </c>
      <c r="N21" s="3">
        <v>25</v>
      </c>
      <c r="P21" s="3">
        <f t="shared" si="2"/>
        <v>25</v>
      </c>
      <c r="Q21" s="31">
        <v>10.32548995137997</v>
      </c>
      <c r="R21" s="41"/>
      <c r="S21" s="31">
        <f t="shared" si="0"/>
        <v>160.9584588794881</v>
      </c>
      <c r="T21" s="32">
        <f>1/S21</f>
        <v>0.006212783142690962</v>
      </c>
      <c r="X21" s="35">
        <v>0.04519015780619529</v>
      </c>
      <c r="Y21" s="6" t="s">
        <v>84</v>
      </c>
      <c r="AB21" s="36"/>
    </row>
    <row r="22" spans="1:28" ht="15">
      <c r="A22" s="3" t="s">
        <v>49</v>
      </c>
      <c r="B22" s="40" t="s">
        <v>119</v>
      </c>
      <c r="C22" s="8" t="s">
        <v>51</v>
      </c>
      <c r="D22" s="5">
        <v>0.9</v>
      </c>
      <c r="E22" s="6" t="s">
        <v>16</v>
      </c>
      <c r="G22" s="8">
        <v>1.75</v>
      </c>
      <c r="H22" s="3">
        <v>7.9</v>
      </c>
      <c r="I22" s="3">
        <f>269+1034</f>
        <v>1303</v>
      </c>
      <c r="J22" s="3">
        <v>21</v>
      </c>
      <c r="K22" s="3">
        <v>27.5</v>
      </c>
      <c r="L22" s="3">
        <f>269+1034+1198</f>
        <v>2501</v>
      </c>
      <c r="M22" s="3">
        <v>21</v>
      </c>
      <c r="N22" s="3">
        <v>27.5</v>
      </c>
      <c r="P22" s="3">
        <f t="shared" si="2"/>
        <v>27.5</v>
      </c>
      <c r="Q22" s="31">
        <v>4.8680830999413125</v>
      </c>
      <c r="R22" s="41"/>
      <c r="S22" s="31">
        <f t="shared" si="0"/>
        <v>99.87146802142662</v>
      </c>
      <c r="T22" s="32">
        <f>1/S22</f>
        <v>0.010012869739588268</v>
      </c>
      <c r="X22" s="35">
        <v>0.03565501073205929</v>
      </c>
      <c r="Y22" s="6" t="s">
        <v>50</v>
      </c>
      <c r="AB22" s="36"/>
    </row>
    <row r="23" spans="1:28" ht="15">
      <c r="A23" s="9" t="s">
        <v>57</v>
      </c>
      <c r="B23" s="9" t="s">
        <v>116</v>
      </c>
      <c r="C23" s="8" t="s">
        <v>58</v>
      </c>
      <c r="D23" s="5">
        <v>2100</v>
      </c>
      <c r="E23" s="6" t="s">
        <v>133</v>
      </c>
      <c r="P23" s="3">
        <v>3</v>
      </c>
      <c r="Q23" s="31">
        <v>189.4736842105263</v>
      </c>
      <c r="R23" s="41"/>
      <c r="S23" s="31">
        <f t="shared" si="0"/>
        <v>263.44215858617224</v>
      </c>
      <c r="T23" s="32">
        <f>1/S23</f>
        <v>0.003795899659214563</v>
      </c>
      <c r="X23" s="35">
        <v>0.157</v>
      </c>
      <c r="Y23" s="6" t="s">
        <v>59</v>
      </c>
      <c r="AB23" s="36"/>
    </row>
    <row r="24" spans="1:28" ht="15">
      <c r="A24" s="9" t="s">
        <v>66</v>
      </c>
      <c r="B24" s="9" t="s">
        <v>117</v>
      </c>
      <c r="C24" s="8" t="s">
        <v>67</v>
      </c>
      <c r="D24" s="5">
        <v>1600</v>
      </c>
      <c r="E24" s="6" t="s">
        <v>16</v>
      </c>
      <c r="P24" s="3">
        <v>3</v>
      </c>
      <c r="Q24" s="30">
        <v>254.2</v>
      </c>
      <c r="R24" s="42" t="s">
        <v>82</v>
      </c>
      <c r="S24" s="31">
        <f t="shared" si="0"/>
        <v>353.4369270943041</v>
      </c>
      <c r="T24" s="32">
        <f>1/S24</f>
        <v>0.0028293591397516304</v>
      </c>
      <c r="X24" s="35">
        <v>0.11260124822171431</v>
      </c>
      <c r="Y24" s="6" t="s">
        <v>83</v>
      </c>
      <c r="AB24" s="36"/>
    </row>
    <row r="25" spans="1:28" ht="15">
      <c r="A25" s="9" t="s">
        <v>66</v>
      </c>
      <c r="B25" s="9" t="s">
        <v>115</v>
      </c>
      <c r="C25" s="8" t="s">
        <v>63</v>
      </c>
      <c r="D25" s="5">
        <v>570</v>
      </c>
      <c r="E25" s="6" t="s">
        <v>16</v>
      </c>
      <c r="P25" s="3">
        <v>3</v>
      </c>
      <c r="Q25" s="30">
        <v>66.7</v>
      </c>
      <c r="R25" s="42" t="s">
        <v>81</v>
      </c>
      <c r="S25" s="31">
        <f t="shared" si="0"/>
        <v>92.73895766007115</v>
      </c>
      <c r="T25" s="32">
        <f>1/S25</f>
        <v>0.01078295492241176</v>
      </c>
      <c r="X25" s="35"/>
      <c r="AB25" s="36"/>
    </row>
    <row r="26" spans="1:28" ht="15">
      <c r="A26" s="9" t="s">
        <v>56</v>
      </c>
      <c r="B26" s="9" t="s">
        <v>116</v>
      </c>
      <c r="C26" s="8" t="s">
        <v>55</v>
      </c>
      <c r="D26" s="5">
        <v>400</v>
      </c>
      <c r="E26" s="6" t="s">
        <v>133</v>
      </c>
      <c r="P26" s="3">
        <v>5</v>
      </c>
      <c r="Q26" s="31">
        <v>126</v>
      </c>
      <c r="R26" s="43" t="s">
        <v>75</v>
      </c>
      <c r="S26" s="31">
        <f t="shared" si="0"/>
        <v>218.23840175367852</v>
      </c>
      <c r="T26" s="32">
        <f>1/S26</f>
        <v>0.004582144993568459</v>
      </c>
      <c r="X26" s="35">
        <v>0.12</v>
      </c>
      <c r="Y26" s="6" t="s">
        <v>60</v>
      </c>
      <c r="AB26" s="36"/>
    </row>
    <row r="27" spans="1:28" ht="15">
      <c r="A27" s="9" t="s">
        <v>62</v>
      </c>
      <c r="B27" s="9" t="s">
        <v>115</v>
      </c>
      <c r="C27" s="8" t="s">
        <v>63</v>
      </c>
      <c r="D27" s="5">
        <v>270</v>
      </c>
      <c r="E27" s="6" t="s">
        <v>17</v>
      </c>
      <c r="P27" s="3">
        <v>3</v>
      </c>
      <c r="Q27" s="30">
        <v>90</v>
      </c>
      <c r="R27" s="42" t="s">
        <v>78</v>
      </c>
      <c r="S27" s="31">
        <f t="shared" si="0"/>
        <v>125.13502532843184</v>
      </c>
      <c r="T27" s="32">
        <f aca="true" t="shared" si="3" ref="T27:T34">1/S27</f>
        <v>0.007991367703609604</v>
      </c>
      <c r="X27" s="35"/>
      <c r="AB27" s="36"/>
    </row>
    <row r="28" spans="1:28" ht="15">
      <c r="A28" s="9" t="s">
        <v>31</v>
      </c>
      <c r="B28" s="9" t="s">
        <v>107</v>
      </c>
      <c r="C28" s="4" t="s">
        <v>89</v>
      </c>
      <c r="D28" s="5">
        <v>160</v>
      </c>
      <c r="E28" s="6" t="s">
        <v>16</v>
      </c>
      <c r="P28" s="3">
        <v>3</v>
      </c>
      <c r="Q28" s="34">
        <v>130</v>
      </c>
      <c r="R28" s="42" t="s">
        <v>79</v>
      </c>
      <c r="S28" s="31">
        <f t="shared" si="0"/>
        <v>180.7505921410682</v>
      </c>
      <c r="T28" s="32">
        <f t="shared" si="3"/>
        <v>0.0055324853332681875</v>
      </c>
      <c r="X28" s="35">
        <v>0.13692322393232648</v>
      </c>
      <c r="Y28" s="6" t="s">
        <v>85</v>
      </c>
      <c r="AB28" s="36"/>
    </row>
    <row r="29" spans="1:28" ht="15">
      <c r="A29" s="9" t="s">
        <v>32</v>
      </c>
      <c r="B29" s="9" t="s">
        <v>107</v>
      </c>
      <c r="C29" s="4" t="s">
        <v>97</v>
      </c>
      <c r="D29" s="5">
        <v>150</v>
      </c>
      <c r="E29" s="6" t="s">
        <v>43</v>
      </c>
      <c r="P29" s="3">
        <v>18</v>
      </c>
      <c r="Q29" s="30">
        <v>18</v>
      </c>
      <c r="R29" s="43" t="s">
        <v>80</v>
      </c>
      <c r="S29" s="31">
        <f t="shared" si="0"/>
        <v>130.0441330051574</v>
      </c>
      <c r="T29" s="32">
        <f t="shared" si="3"/>
        <v>0.0076896971581204765</v>
      </c>
      <c r="X29" s="35">
        <v>0.10048082664260188</v>
      </c>
      <c r="Y29" s="6" t="s">
        <v>85</v>
      </c>
      <c r="AB29" s="36"/>
    </row>
    <row r="30" spans="1:26" ht="15">
      <c r="A30" s="9" t="s">
        <v>13</v>
      </c>
      <c r="B30" s="9" t="s">
        <v>107</v>
      </c>
      <c r="C30" s="4" t="s">
        <v>98</v>
      </c>
      <c r="D30" s="5">
        <v>120</v>
      </c>
      <c r="E30" s="6" t="s">
        <v>16</v>
      </c>
      <c r="P30" s="3">
        <v>10.1</v>
      </c>
      <c r="Q30" s="31">
        <v>62.5</v>
      </c>
      <c r="R30" s="42"/>
      <c r="S30" s="31">
        <f t="shared" si="0"/>
        <v>189.5712547383476</v>
      </c>
      <c r="T30" s="32">
        <f t="shared" si="3"/>
        <v>0.005275061355584909</v>
      </c>
      <c r="U30" s="16"/>
      <c r="V30" s="55" t="s">
        <v>138</v>
      </c>
      <c r="W30" s="16"/>
      <c r="X30" s="44">
        <v>0.0848</v>
      </c>
      <c r="Y30" s="6" t="s">
        <v>87</v>
      </c>
      <c r="Z30" s="15"/>
    </row>
    <row r="31" spans="1:26" ht="15">
      <c r="A31" s="3" t="s">
        <v>8</v>
      </c>
      <c r="B31" s="9" t="s">
        <v>107</v>
      </c>
      <c r="C31" s="4" t="s">
        <v>91</v>
      </c>
      <c r="D31" s="5">
        <v>115</v>
      </c>
      <c r="E31" s="6" t="s">
        <v>16</v>
      </c>
      <c r="P31" s="3">
        <v>15</v>
      </c>
      <c r="Q31" s="31">
        <v>24.4</v>
      </c>
      <c r="R31" s="42"/>
      <c r="S31" s="31">
        <f t="shared" si="0"/>
        <v>126.78611911404181</v>
      </c>
      <c r="T31" s="32">
        <f>1/S31</f>
        <v>0.007887298759421117</v>
      </c>
      <c r="U31" s="16"/>
      <c r="V31" s="2">
        <v>0.75</v>
      </c>
      <c r="W31" s="2">
        <v>0.2</v>
      </c>
      <c r="X31" s="44">
        <v>0.1546</v>
      </c>
      <c r="Y31" s="6" t="s">
        <v>87</v>
      </c>
      <c r="Z31" s="15"/>
    </row>
    <row r="32" spans="1:24" ht="15">
      <c r="A32" s="3" t="s">
        <v>11</v>
      </c>
      <c r="B32" s="9" t="s">
        <v>107</v>
      </c>
      <c r="C32" s="4" t="s">
        <v>99</v>
      </c>
      <c r="D32" s="5">
        <v>100</v>
      </c>
      <c r="E32" s="6" t="s">
        <v>14</v>
      </c>
      <c r="P32" s="3">
        <v>15</v>
      </c>
      <c r="Q32" s="31">
        <v>19.8</v>
      </c>
      <c r="R32" s="42"/>
      <c r="S32" s="31">
        <f t="shared" si="0"/>
        <v>102.88381796959132</v>
      </c>
      <c r="T32" s="32">
        <f t="shared" si="3"/>
        <v>0.00971970150150885</v>
      </c>
      <c r="X32" s="44"/>
    </row>
    <row r="33" spans="1:24" ht="15">
      <c r="A33" s="9" t="s">
        <v>64</v>
      </c>
      <c r="B33" s="9" t="s">
        <v>107</v>
      </c>
      <c r="C33" s="4" t="s">
        <v>100</v>
      </c>
      <c r="D33" s="5">
        <v>100</v>
      </c>
      <c r="E33" s="6" t="s">
        <v>16</v>
      </c>
      <c r="P33" s="3">
        <v>19.5</v>
      </c>
      <c r="Q33" s="37">
        <v>16</v>
      </c>
      <c r="R33" s="42"/>
      <c r="S33" s="31">
        <f t="shared" si="0"/>
        <v>136.30331846018294</v>
      </c>
      <c r="T33" s="32">
        <f>1/S33</f>
        <v>0.007336578531594013</v>
      </c>
      <c r="X33" s="35"/>
    </row>
    <row r="34" spans="1:26" ht="15">
      <c r="A34" s="3" t="s">
        <v>14</v>
      </c>
      <c r="B34" s="9" t="s">
        <v>107</v>
      </c>
      <c r="C34" s="4" t="s">
        <v>99</v>
      </c>
      <c r="D34" s="5">
        <v>100</v>
      </c>
      <c r="E34" s="6" t="s">
        <v>16</v>
      </c>
      <c r="P34" s="3">
        <v>15.5</v>
      </c>
      <c r="Q34" s="30">
        <v>24.13</v>
      </c>
      <c r="R34" s="43" t="s">
        <v>74</v>
      </c>
      <c r="S34" s="31">
        <f t="shared" si="0"/>
        <v>132.46320742734878</v>
      </c>
      <c r="T34" s="32">
        <f t="shared" si="3"/>
        <v>0.007549266089970405</v>
      </c>
      <c r="U34" s="16"/>
      <c r="V34" s="2">
        <v>0.68</v>
      </c>
      <c r="W34" s="2">
        <v>0.05</v>
      </c>
      <c r="X34" s="44">
        <v>0.1559</v>
      </c>
      <c r="Y34" s="6" t="s">
        <v>68</v>
      </c>
      <c r="Z34" s="15"/>
    </row>
    <row r="35" spans="1:24" ht="15">
      <c r="A35" s="9" t="s">
        <v>64</v>
      </c>
      <c r="B35" s="9" t="s">
        <v>115</v>
      </c>
      <c r="C35" s="8" t="s">
        <v>65</v>
      </c>
      <c r="D35" s="5">
        <v>54</v>
      </c>
      <c r="E35" s="6" t="s">
        <v>16</v>
      </c>
      <c r="P35" s="3">
        <v>19.5</v>
      </c>
      <c r="Q35" s="37">
        <v>12</v>
      </c>
      <c r="R35" s="42"/>
      <c r="S35" s="31">
        <f t="shared" si="0"/>
        <v>102.2274888451372</v>
      </c>
      <c r="T35" s="32">
        <f>1/S35</f>
        <v>0.009782104708792016</v>
      </c>
      <c r="X35" s="35"/>
    </row>
    <row r="36" spans="1:25" ht="15">
      <c r="A36" s="9" t="s">
        <v>33</v>
      </c>
      <c r="B36" s="9" t="s">
        <v>114</v>
      </c>
      <c r="C36" s="8" t="s">
        <v>35</v>
      </c>
      <c r="D36" s="5">
        <f>25*0.45</f>
        <v>11.25</v>
      </c>
      <c r="E36" s="6" t="s">
        <v>16</v>
      </c>
      <c r="P36" s="3">
        <v>17</v>
      </c>
      <c r="Q36" s="31">
        <v>16.166666666666668</v>
      </c>
      <c r="R36" s="42"/>
      <c r="S36" s="31">
        <f t="shared" si="0"/>
        <v>104.64696007876779</v>
      </c>
      <c r="T36" s="32">
        <f aca="true" t="shared" si="4" ref="T36:T45">1/S36</f>
        <v>0.009555939314885973</v>
      </c>
      <c r="X36" s="35">
        <v>0.09239432686766871</v>
      </c>
      <c r="Y36" s="6" t="s">
        <v>85</v>
      </c>
    </row>
    <row r="37" spans="1:24" ht="15">
      <c r="A37" s="3" t="s">
        <v>10</v>
      </c>
      <c r="B37" s="1" t="s">
        <v>108</v>
      </c>
      <c r="C37" s="10" t="s">
        <v>101</v>
      </c>
      <c r="D37" s="5">
        <v>10</v>
      </c>
      <c r="E37" s="6" t="s">
        <v>17</v>
      </c>
      <c r="P37" s="3">
        <v>15</v>
      </c>
      <c r="Q37" s="31">
        <v>19.2</v>
      </c>
      <c r="R37" s="42"/>
      <c r="S37" s="31">
        <f t="shared" si="0"/>
        <v>99.76612651596733</v>
      </c>
      <c r="T37" s="32">
        <f t="shared" si="4"/>
        <v>0.010023442173431003</v>
      </c>
      <c r="V37" s="2">
        <v>0.74</v>
      </c>
      <c r="W37" s="2">
        <v>0.12</v>
      </c>
      <c r="X37" s="44"/>
    </row>
    <row r="38" spans="1:24" ht="15">
      <c r="A38" s="3" t="s">
        <v>11</v>
      </c>
      <c r="B38" s="1" t="s">
        <v>108</v>
      </c>
      <c r="C38" s="10" t="s">
        <v>102</v>
      </c>
      <c r="D38" s="5">
        <v>10</v>
      </c>
      <c r="E38" s="6" t="s">
        <v>17</v>
      </c>
      <c r="P38" s="3">
        <v>15</v>
      </c>
      <c r="Q38" s="31">
        <v>21.1</v>
      </c>
      <c r="R38" s="42"/>
      <c r="S38" s="31">
        <f t="shared" si="0"/>
        <v>109.63881611910995</v>
      </c>
      <c r="T38" s="32">
        <f t="shared" si="4"/>
        <v>0.009120857333169443</v>
      </c>
      <c r="X38" s="44"/>
    </row>
    <row r="39" spans="1:25" ht="15">
      <c r="A39" s="9" t="s">
        <v>31</v>
      </c>
      <c r="B39" s="9" t="s">
        <v>113</v>
      </c>
      <c r="C39" s="8" t="s">
        <v>37</v>
      </c>
      <c r="D39" s="5">
        <v>10</v>
      </c>
      <c r="E39" s="6" t="s">
        <v>16</v>
      </c>
      <c r="P39" s="3">
        <v>10</v>
      </c>
      <c r="Q39" s="34">
        <v>45.75</v>
      </c>
      <c r="R39" s="42" t="s">
        <v>77</v>
      </c>
      <c r="S39" s="31">
        <f t="shared" si="0"/>
        <v>137.25</v>
      </c>
      <c r="T39" s="32">
        <f t="shared" si="4"/>
        <v>0.007285974499089253</v>
      </c>
      <c r="X39" s="35">
        <v>0.0858059368546726</v>
      </c>
      <c r="Y39" s="6" t="s">
        <v>85</v>
      </c>
    </row>
    <row r="40" spans="1:25" ht="15">
      <c r="A40" s="9" t="s">
        <v>42</v>
      </c>
      <c r="B40" s="9" t="s">
        <v>112</v>
      </c>
      <c r="C40" s="8" t="s">
        <v>34</v>
      </c>
      <c r="D40" s="5">
        <v>8</v>
      </c>
      <c r="E40" s="6" t="s">
        <v>43</v>
      </c>
      <c r="P40" s="3">
        <v>15</v>
      </c>
      <c r="Q40" s="31">
        <v>17</v>
      </c>
      <c r="R40" s="42"/>
      <c r="S40" s="31">
        <f t="shared" si="0"/>
        <v>88.33459118601274</v>
      </c>
      <c r="T40" s="32">
        <f t="shared" si="4"/>
        <v>0.011320593513522074</v>
      </c>
      <c r="X40" s="35">
        <v>0.0977</v>
      </c>
      <c r="Y40" s="6" t="s">
        <v>86</v>
      </c>
    </row>
    <row r="41" spans="1:25" ht="15">
      <c r="A41" s="9" t="s">
        <v>42</v>
      </c>
      <c r="B41" s="9" t="s">
        <v>114</v>
      </c>
      <c r="C41" s="8" t="s">
        <v>36</v>
      </c>
      <c r="D41" s="5">
        <v>8</v>
      </c>
      <c r="E41" s="6" t="s">
        <v>43</v>
      </c>
      <c r="P41" s="3">
        <v>15</v>
      </c>
      <c r="Q41" s="31">
        <v>17</v>
      </c>
      <c r="R41" s="42"/>
      <c r="S41" s="31">
        <f t="shared" si="0"/>
        <v>88.33459118601274</v>
      </c>
      <c r="T41" s="32">
        <f t="shared" si="4"/>
        <v>0.011320593513522074</v>
      </c>
      <c r="X41" s="35">
        <v>0.0867</v>
      </c>
      <c r="Y41" s="6" t="s">
        <v>86</v>
      </c>
    </row>
    <row r="42" spans="1:25" ht="15">
      <c r="A42" s="3" t="s">
        <v>9</v>
      </c>
      <c r="B42" s="1" t="s">
        <v>108</v>
      </c>
      <c r="C42" s="10" t="s">
        <v>96</v>
      </c>
      <c r="D42" s="5">
        <v>7.9</v>
      </c>
      <c r="E42" s="6" t="s">
        <v>16</v>
      </c>
      <c r="P42" s="3">
        <v>15</v>
      </c>
      <c r="Q42" s="31">
        <v>25.3</v>
      </c>
      <c r="R42" s="43" t="s">
        <v>75</v>
      </c>
      <c r="S42" s="31">
        <f t="shared" si="0"/>
        <v>131.4626562944778</v>
      </c>
      <c r="T42" s="32">
        <f t="shared" si="4"/>
        <v>0.007606722914224318</v>
      </c>
      <c r="V42" s="55" t="s">
        <v>137</v>
      </c>
      <c r="X42" s="44">
        <v>0.0383</v>
      </c>
      <c r="Y42" s="6" t="s">
        <v>87</v>
      </c>
    </row>
    <row r="43" spans="1:25" ht="15">
      <c r="A43" s="9" t="s">
        <v>33</v>
      </c>
      <c r="B43" s="9" t="s">
        <v>114</v>
      </c>
      <c r="C43" s="8" t="s">
        <v>36</v>
      </c>
      <c r="D43" s="5">
        <f>16*0.45</f>
        <v>7.2</v>
      </c>
      <c r="E43" s="6" t="s">
        <v>16</v>
      </c>
      <c r="P43" s="3">
        <v>17</v>
      </c>
      <c r="Q43" s="31">
        <v>17.458333333333332</v>
      </c>
      <c r="R43" s="42"/>
      <c r="S43" s="31">
        <f t="shared" si="0"/>
        <v>113.00792853866932</v>
      </c>
      <c r="T43" s="32">
        <f t="shared" si="4"/>
        <v>0.008848936644810878</v>
      </c>
      <c r="X43" s="35">
        <v>0.07033517414762042</v>
      </c>
      <c r="Y43" s="6" t="s">
        <v>85</v>
      </c>
    </row>
    <row r="44" spans="1:25" ht="15">
      <c r="A44" s="9" t="s">
        <v>42</v>
      </c>
      <c r="B44" s="1" t="s">
        <v>108</v>
      </c>
      <c r="C44" s="10" t="s">
        <v>102</v>
      </c>
      <c r="D44" s="5">
        <v>7</v>
      </c>
      <c r="E44" s="6" t="s">
        <v>43</v>
      </c>
      <c r="P44" s="3">
        <v>15</v>
      </c>
      <c r="Q44" s="31">
        <v>18</v>
      </c>
      <c r="R44" s="42"/>
      <c r="S44" s="31">
        <f t="shared" si="0"/>
        <v>93.53074360871938</v>
      </c>
      <c r="T44" s="32">
        <f t="shared" si="4"/>
        <v>0.010691671651659736</v>
      </c>
      <c r="X44" s="35">
        <v>0.065</v>
      </c>
      <c r="Y44" s="6" t="s">
        <v>86</v>
      </c>
    </row>
    <row r="45" spans="1:26" ht="15" customHeight="1">
      <c r="A45" s="3" t="s">
        <v>14</v>
      </c>
      <c r="B45" s="1" t="s">
        <v>108</v>
      </c>
      <c r="C45" s="10" t="s">
        <v>102</v>
      </c>
      <c r="D45" s="5">
        <v>5</v>
      </c>
      <c r="E45" s="6" t="s">
        <v>16</v>
      </c>
      <c r="P45" s="3">
        <v>15.5</v>
      </c>
      <c r="Q45" s="30">
        <v>20.8</v>
      </c>
      <c r="R45" s="43" t="s">
        <v>74</v>
      </c>
      <c r="S45" s="31">
        <f t="shared" si="0"/>
        <v>114.18295542846477</v>
      </c>
      <c r="T45" s="32">
        <f t="shared" si="4"/>
        <v>0.008757874555335858</v>
      </c>
      <c r="U45" s="16"/>
      <c r="V45" s="2">
        <v>0.87</v>
      </c>
      <c r="W45" s="2">
        <v>0.1</v>
      </c>
      <c r="X45" s="44">
        <v>0.0642</v>
      </c>
      <c r="Y45" s="6" t="s">
        <v>87</v>
      </c>
      <c r="Z45" s="15"/>
    </row>
    <row r="46" spans="1:25" ht="15">
      <c r="A46" s="9" t="s">
        <v>39</v>
      </c>
      <c r="B46" s="9" t="s">
        <v>111</v>
      </c>
      <c r="C46" s="8" t="s">
        <v>38</v>
      </c>
      <c r="D46" s="5">
        <v>5</v>
      </c>
      <c r="E46" s="6" t="s">
        <v>16</v>
      </c>
      <c r="P46" s="3">
        <v>17</v>
      </c>
      <c r="Q46" s="31">
        <v>12.5</v>
      </c>
      <c r="R46" s="42"/>
      <c r="S46" s="31">
        <f t="shared" si="0"/>
        <v>80.91259799904725</v>
      </c>
      <c r="T46" s="32">
        <f>1/S46</f>
        <v>0.012359014847252527</v>
      </c>
      <c r="X46" s="35">
        <v>0.059502726290982105</v>
      </c>
      <c r="Y46" s="6" t="s">
        <v>85</v>
      </c>
    </row>
    <row r="47" spans="1:25" ht="15">
      <c r="A47" s="9" t="s">
        <v>42</v>
      </c>
      <c r="B47" s="9" t="s">
        <v>111</v>
      </c>
      <c r="C47" s="8" t="s">
        <v>38</v>
      </c>
      <c r="D47" s="5">
        <v>5</v>
      </c>
      <c r="E47" s="6" t="s">
        <v>43</v>
      </c>
      <c r="P47" s="3">
        <v>15</v>
      </c>
      <c r="Q47" s="31">
        <v>18</v>
      </c>
      <c r="R47" s="42"/>
      <c r="S47" s="31">
        <f t="shared" si="0"/>
        <v>93.53074360871938</v>
      </c>
      <c r="T47" s="32">
        <f>1/S47</f>
        <v>0.010691671651659736</v>
      </c>
      <c r="X47" s="35">
        <v>0.0851</v>
      </c>
      <c r="Y47" s="6" t="s">
        <v>86</v>
      </c>
    </row>
    <row r="48" spans="1:25" ht="15">
      <c r="A48" s="9" t="s">
        <v>52</v>
      </c>
      <c r="B48" s="3" t="s">
        <v>110</v>
      </c>
      <c r="C48" s="11" t="s">
        <v>61</v>
      </c>
      <c r="D48" s="5">
        <v>1.3</v>
      </c>
      <c r="E48" s="6" t="s">
        <v>16</v>
      </c>
      <c r="P48" s="3">
        <v>20</v>
      </c>
      <c r="Q48" s="31">
        <v>29</v>
      </c>
      <c r="R48" s="42"/>
      <c r="S48" s="31">
        <f t="shared" si="0"/>
        <v>261</v>
      </c>
      <c r="T48" s="32">
        <f>1/S48</f>
        <v>0.0038314176245210726</v>
      </c>
      <c r="X48" s="35">
        <v>0.026782871890818002</v>
      </c>
      <c r="Y48" s="6" t="s">
        <v>85</v>
      </c>
    </row>
    <row r="49" spans="1:25" ht="15">
      <c r="A49" s="9" t="s">
        <v>30</v>
      </c>
      <c r="B49" s="9" t="s">
        <v>109</v>
      </c>
      <c r="C49" s="11" t="s">
        <v>103</v>
      </c>
      <c r="D49" s="5">
        <v>0.6</v>
      </c>
      <c r="E49" s="6" t="s">
        <v>16</v>
      </c>
      <c r="P49" s="3">
        <v>15</v>
      </c>
      <c r="Q49" s="31">
        <v>19.7</v>
      </c>
      <c r="R49" s="42"/>
      <c r="S49" s="31">
        <f t="shared" si="0"/>
        <v>102.36420272732065</v>
      </c>
      <c r="T49" s="32">
        <f>1/S49</f>
        <v>0.009769040087810927</v>
      </c>
      <c r="V49" s="2">
        <v>0.68</v>
      </c>
      <c r="W49" s="2">
        <v>0.17</v>
      </c>
      <c r="X49" s="44">
        <v>0.043</v>
      </c>
      <c r="Y49" s="6" t="s">
        <v>87</v>
      </c>
    </row>
    <row r="50" spans="1:24" ht="15">
      <c r="A50" s="9" t="s">
        <v>25</v>
      </c>
      <c r="B50" s="9" t="s">
        <v>109</v>
      </c>
      <c r="C50" s="11" t="s">
        <v>104</v>
      </c>
      <c r="D50" s="5">
        <v>0.3</v>
      </c>
      <c r="E50" s="6" t="s">
        <v>17</v>
      </c>
      <c r="P50" s="3">
        <v>20.5</v>
      </c>
      <c r="Q50" s="31">
        <v>20</v>
      </c>
      <c r="R50" s="42"/>
      <c r="S50" s="31">
        <f t="shared" si="0"/>
        <v>190.1641155389168</v>
      </c>
      <c r="T50" s="32">
        <f>1/S50</f>
        <v>0.0052586156813342185</v>
      </c>
      <c r="X50" s="44"/>
    </row>
    <row r="51" spans="1:24" ht="15">
      <c r="A51" s="9" t="s">
        <v>26</v>
      </c>
      <c r="B51" s="9" t="s">
        <v>109</v>
      </c>
      <c r="C51" s="11" t="s">
        <v>105</v>
      </c>
      <c r="D51" s="5">
        <v>0.3</v>
      </c>
      <c r="E51" s="6" t="s">
        <v>17</v>
      </c>
      <c r="P51" s="3">
        <v>20</v>
      </c>
      <c r="Q51" s="31">
        <v>19</v>
      </c>
      <c r="R51" s="42"/>
      <c r="S51" s="31">
        <f t="shared" si="0"/>
        <v>171</v>
      </c>
      <c r="T51" s="32">
        <f>1/S51</f>
        <v>0.005847953216374269</v>
      </c>
      <c r="X51" s="44"/>
    </row>
    <row r="52" spans="1:24" ht="15">
      <c r="A52" s="9" t="s">
        <v>27</v>
      </c>
      <c r="B52" s="9" t="s">
        <v>109</v>
      </c>
      <c r="C52" s="11" t="s">
        <v>106</v>
      </c>
      <c r="D52" s="5">
        <v>0.3</v>
      </c>
      <c r="E52" s="6" t="s">
        <v>17</v>
      </c>
      <c r="P52" s="3">
        <v>15</v>
      </c>
      <c r="Q52" s="31">
        <v>26</v>
      </c>
      <c r="R52" s="42"/>
      <c r="S52" s="31">
        <f t="shared" si="0"/>
        <v>135.09996299037243</v>
      </c>
      <c r="T52" s="32">
        <f>1/S52</f>
        <v>0.007401926528072125</v>
      </c>
      <c r="X52" s="44"/>
    </row>
    <row r="53" spans="1:25" ht="15">
      <c r="A53" s="9" t="s">
        <v>28</v>
      </c>
      <c r="B53" s="9" t="s">
        <v>109</v>
      </c>
      <c r="C53" s="11" t="s">
        <v>104</v>
      </c>
      <c r="D53" s="5">
        <v>0.3</v>
      </c>
      <c r="E53" s="6" t="s">
        <v>17</v>
      </c>
      <c r="P53" s="3">
        <v>28</v>
      </c>
      <c r="Q53" s="30">
        <v>8.05815652173913</v>
      </c>
      <c r="R53" s="43" t="s">
        <v>76</v>
      </c>
      <c r="S53" s="31">
        <f t="shared" si="0"/>
        <v>174.65266308156993</v>
      </c>
      <c r="T53" s="32">
        <f>1/S53</f>
        <v>0.005725649883351387</v>
      </c>
      <c r="X53" s="35">
        <v>0.014119784485330224</v>
      </c>
      <c r="Y53" s="6" t="s">
        <v>85</v>
      </c>
    </row>
    <row r="54" spans="3:24" ht="15">
      <c r="C54" s="8"/>
      <c r="X54" s="35"/>
    </row>
    <row r="55" spans="1:24" ht="15">
      <c r="A55" s="1"/>
      <c r="B55" s="1"/>
      <c r="C55" s="8"/>
      <c r="X55" s="35"/>
    </row>
    <row r="56" spans="1:24" ht="15">
      <c r="A56" s="1"/>
      <c r="B56" s="1"/>
      <c r="C56" s="8"/>
      <c r="X56" s="35"/>
    </row>
    <row r="57" spans="1:24" ht="15">
      <c r="A57" s="38"/>
      <c r="B57" s="38"/>
      <c r="C57" s="2"/>
      <c r="X57" s="35"/>
    </row>
    <row r="58" spans="1:24" ht="15">
      <c r="A58" s="1"/>
      <c r="B58" s="1"/>
      <c r="C58" s="2"/>
      <c r="X58" s="33"/>
    </row>
    <row r="59" spans="1:24" ht="15">
      <c r="A59" s="38"/>
      <c r="B59" s="38"/>
      <c r="C59" s="2"/>
      <c r="X59" s="33"/>
    </row>
    <row r="60" spans="1:24" ht="15">
      <c r="A60" s="38"/>
      <c r="B60" s="38"/>
      <c r="C60" s="2"/>
      <c r="X60" s="33"/>
    </row>
    <row r="61" spans="1:24" ht="15">
      <c r="A61" s="38"/>
      <c r="B61" s="38"/>
      <c r="C61" s="2"/>
      <c r="X61" s="33"/>
    </row>
    <row r="62" spans="1:24" ht="15">
      <c r="A62" s="39"/>
      <c r="B62" s="39"/>
      <c r="C62" s="2"/>
      <c r="X62" s="33"/>
    </row>
    <row r="63" spans="1:24" ht="15">
      <c r="A63" s="38"/>
      <c r="B63" s="38"/>
      <c r="C63" s="2"/>
      <c r="X63" s="33"/>
    </row>
    <row r="64" ht="15">
      <c r="X64" s="33"/>
    </row>
    <row r="65" ht="15">
      <c r="X65" s="33"/>
    </row>
    <row r="66" ht="15">
      <c r="X66" s="33"/>
    </row>
    <row r="67" spans="4:25" ht="15">
      <c r="D67" s="3"/>
      <c r="E67" s="3"/>
      <c r="F67" s="3"/>
      <c r="G67" s="3"/>
      <c r="T67" s="3"/>
      <c r="U67" s="3"/>
      <c r="V67" s="3"/>
      <c r="W67" s="3"/>
      <c r="X67" s="33"/>
      <c r="Y67" s="3"/>
    </row>
  </sheetData>
  <sheetProtection/>
  <mergeCells count="7">
    <mergeCell ref="X3:X4"/>
    <mergeCell ref="G3:N4"/>
    <mergeCell ref="P2:S2"/>
    <mergeCell ref="P3:S3"/>
    <mergeCell ref="R5:R6"/>
    <mergeCell ref="S5:S6"/>
    <mergeCell ref="V2:V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UW Oceanography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Banas</dc:creator>
  <cp:keywords/>
  <dc:description/>
  <cp:lastModifiedBy>Konstantin Kambach</cp:lastModifiedBy>
  <dcterms:created xsi:type="dcterms:W3CDTF">2014-08-28T11:01:07Z</dcterms:created>
  <dcterms:modified xsi:type="dcterms:W3CDTF">2016-10-25T11:47:56Z</dcterms:modified>
  <cp:category/>
  <cp:version/>
  <cp:contentType/>
  <cp:contentStatus/>
</cp:coreProperties>
</file>